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cer" sheetId="1" r:id="rId3"/>
    <sheet state="visible" name="Graph Data" sheetId="2" r:id="rId4"/>
    <sheet state="visible" name="Orderbook Data" sheetId="3" r:id="rId5"/>
    <sheet state="visible" name="Market Data" sheetId="4" r:id="rId6"/>
    <sheet state="visible" name="Constants" sheetId="5" r:id="rId7"/>
    <sheet state="visible" name="Term Structure Graph" sheetId="6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4">
      <text>
        <t xml:space="preserve">Input your annualised borrowing and lending rate for the respective currencies. Input in Basis Points or 1/100th of a percent.
	-Arthur Hayes
_Marked as resolved_
	-Neil Jenkinson
_Re-opened_
	-Neil Jenkinson
_Marked as resolved_
	-Bruno S
_Re-opened_
	-Bas van Velzen</t>
      </text>
    </comment>
  </commentList>
</comments>
</file>

<file path=xl/sharedStrings.xml><?xml version="1.0" encoding="utf-8"?>
<sst xmlns="http://schemas.openxmlformats.org/spreadsheetml/2006/main" count="929" uniqueCount="512">
  <si>
    <t>% Prem/Disc PA</t>
  </si>
  <si>
    <t>Assumptions</t>
  </si>
  <si>
    <t>Contract</t>
  </si>
  <si>
    <t>Bidprice</t>
  </si>
  <si>
    <t>Askprice</t>
  </si>
  <si>
    <t>Lastprice</t>
  </si>
  <si>
    <t>XBU7D</t>
  </si>
  <si>
    <t>Bid Contracts Trade</t>
  </si>
  <si>
    <t>Bid Contracts Remain</t>
  </si>
  <si>
    <t>Bid Cost</t>
  </si>
  <si>
    <t>Ask Contracts Trade</t>
  </si>
  <si>
    <t>Ask Contracts Remain</t>
  </si>
  <si>
    <t>Ask Cost</t>
  </si>
  <si>
    <t/>
  </si>
  <si>
    <t>BFX Spot</t>
  </si>
  <si>
    <t>Expiry</t>
  </si>
  <si>
    <t>Days</t>
  </si>
  <si>
    <t>Mark Type</t>
  </si>
  <si>
    <t>BFX Fair</t>
  </si>
  <si>
    <t>t (days/365)</t>
  </si>
  <si>
    <t>Type</t>
  </si>
  <si>
    <t>Active Contracts</t>
  </si>
  <si>
    <t>Rootsymbol</t>
  </si>
  <si>
    <t>State</t>
  </si>
  <si>
    <t>Typ</t>
  </si>
  <si>
    <t>Listing</t>
  </si>
  <si>
    <t>Front</t>
  </si>
  <si>
    <t>Relistinterval</t>
  </si>
  <si>
    <t>Inverseleg</t>
  </si>
  <si>
    <t>Sellleg</t>
  </si>
  <si>
    <t>Buyleg</t>
  </si>
  <si>
    <t>Underlying</t>
  </si>
  <si>
    <t>Quotecurrency</t>
  </si>
  <si>
    <t>Underlyingsymbol</t>
  </si>
  <si>
    <t>Reference</t>
  </si>
  <si>
    <t>Referencesymbol</t>
  </si>
  <si>
    <t>Ticksize</t>
  </si>
  <si>
    <t>Multiplier</t>
  </si>
  <si>
    <t>Settlcurrency</t>
  </si>
  <si>
    <t>Underlyingtosettlemultiplier</t>
  </si>
  <si>
    <t>Isquanto</t>
  </si>
  <si>
    <t>Isinverse</t>
  </si>
  <si>
    <t>Initmargin</t>
  </si>
  <si>
    <t>Maintmargin</t>
  </si>
  <si>
    <t>Limit</t>
  </si>
  <si>
    <t>Capped</t>
  </si>
  <si>
    <t>Taxed</t>
  </si>
  <si>
    <t>Makerfee</t>
  </si>
  <si>
    <t>Takerfee</t>
  </si>
  <si>
    <t>Settlementfee</t>
  </si>
  <si>
    <t>Insurancefee</t>
  </si>
  <si>
    <t>Openingtimestamp</t>
  </si>
  <si>
    <t>Closingtimestamp</t>
  </si>
  <si>
    <t>Sessioninterval</t>
  </si>
  <si>
    <t>Prevcloseprice</t>
  </si>
  <si>
    <t>Limitdownprice</t>
  </si>
  <si>
    <t>Limitupprice</t>
  </si>
  <si>
    <t>Prevtotalvolume</t>
  </si>
  <si>
    <t>Totalvolume</t>
  </si>
  <si>
    <t>Volume</t>
  </si>
  <si>
    <t>Volume24h</t>
  </si>
  <si>
    <t>Prevtotalturnover</t>
  </si>
  <si>
    <t>Totalturnover</t>
  </si>
  <si>
    <t>Turnover</t>
  </si>
  <si>
    <t>Turnover24h</t>
  </si>
  <si>
    <t>Prevprice24h</t>
  </si>
  <si>
    <t>Vwap</t>
  </si>
  <si>
    <t>Trader Fair</t>
  </si>
  <si>
    <t>Highprice</t>
  </si>
  <si>
    <t>Lowprice</t>
  </si>
  <si>
    <t>Multiplier Currency</t>
  </si>
  <si>
    <t>Lastpriceprotected</t>
  </si>
  <si>
    <t>Lasttickdirection</t>
  </si>
  <si>
    <t>Lastchangepcnt</t>
  </si>
  <si>
    <t>Midprice</t>
  </si>
  <si>
    <t>Impactbidprice</t>
  </si>
  <si>
    <t>Impactmidprice</t>
  </si>
  <si>
    <t>Impactaskprice</t>
  </si>
  <si>
    <t>Hasliquidity</t>
  </si>
  <si>
    <t>Openinterest</t>
  </si>
  <si>
    <t>Openvalue</t>
  </si>
  <si>
    <t>Fairmethod</t>
  </si>
  <si>
    <t>Fairbasisrate</t>
  </si>
  <si>
    <t>Fairbasis</t>
  </si>
  <si>
    <t>Fairprice</t>
  </si>
  <si>
    <t>Markmethod</t>
  </si>
  <si>
    <t>Markprice</t>
  </si>
  <si>
    <t>Indicativetaxrate</t>
  </si>
  <si>
    <t>Indicativesettleprice</t>
  </si>
  <si>
    <t>Timestamp</t>
  </si>
  <si>
    <t>Quotetosettlemultiplier</t>
  </si>
  <si>
    <t>XBT24H</t>
  </si>
  <si>
    <t>XBT</t>
  </si>
  <si>
    <t>Open</t>
  </si>
  <si>
    <t>FFCCSX</t>
  </si>
  <si>
    <t>USD</t>
  </si>
  <si>
    <t>XBT=</t>
  </si>
  <si>
    <t>BMEX</t>
  </si>
  <si>
    <t>.XBT30M</t>
  </si>
  <si>
    <t>0.01</t>
  </si>
  <si>
    <t>1000</t>
  </si>
  <si>
    <t>XBt</t>
  </si>
  <si>
    <t>100000000</t>
  </si>
  <si>
    <t>true</t>
  </si>
  <si>
    <t>0.005</t>
  </si>
  <si>
    <t>100</t>
  </si>
  <si>
    <t>-0.00025</t>
  </si>
  <si>
    <t>0.00075</t>
  </si>
  <si>
    <t>0.0005</t>
  </si>
  <si>
    <t>445.91</t>
  </si>
  <si>
    <t>45036.91</t>
  </si>
  <si>
    <t>231806066</t>
  </si>
  <si>
    <t>232273295</t>
  </si>
  <si>
    <t>467229</t>
  </si>
  <si>
    <t>1721473</t>
  </si>
  <si>
    <t>83158167252260</t>
  </si>
  <si>
    <t>83366053220260</t>
  </si>
  <si>
    <t>207885968000</t>
  </si>
  <si>
    <t>769644901900</t>
  </si>
  <si>
    <t>449.52</t>
  </si>
  <si>
    <t>444.934</t>
  </si>
  <si>
    <t>447.94</t>
  </si>
  <si>
    <t>442</t>
  </si>
  <si>
    <t>445.44</t>
  </si>
  <si>
    <t>MinusTick</t>
  </si>
  <si>
    <t>-0.009076348104644971</t>
  </si>
  <si>
    <t>445.42</t>
  </si>
  <si>
    <t>445.73</t>
  </si>
  <si>
    <t>446.03</t>
  </si>
  <si>
    <t>445.411</t>
  </si>
  <si>
    <t>445.77</t>
  </si>
  <si>
    <t>446.124</t>
  </si>
  <si>
    <t>261864</t>
  </si>
  <si>
    <t>116720640720</t>
  </si>
  <si>
    <t>ImpactMidPrice</t>
  </si>
  <si>
    <t>-1.69</t>
  </si>
  <si>
    <t>-1.62</t>
  </si>
  <si>
    <t>FairPrice</t>
  </si>
  <si>
    <t>447.35</t>
  </si>
  <si>
    <t>XBT7D</t>
  </si>
  <si>
    <t>.XBT2H</t>
  </si>
  <si>
    <t>0.02</t>
  </si>
  <si>
    <t>449.89</t>
  </si>
  <si>
    <t>45438.89</t>
  </si>
  <si>
    <t>36174903</t>
  </si>
  <si>
    <t>36252876</t>
  </si>
  <si>
    <t>Interest Rates</t>
  </si>
  <si>
    <t>77973</t>
  </si>
  <si>
    <t>183630</t>
  </si>
  <si>
    <t>Bps PA</t>
  </si>
  <si>
    <t>12839897125380</t>
  </si>
  <si>
    <t>12874852398520</t>
  </si>
  <si>
    <t>34955273140</t>
  </si>
  <si>
    <t>82684496910</t>
  </si>
  <si>
    <t>453.08</t>
  </si>
  <si>
    <t>448.3</t>
  </si>
  <si>
    <t>450.06</t>
  </si>
  <si>
    <t>446</t>
  </si>
  <si>
    <t>448.01</t>
  </si>
  <si>
    <t>PlusTick</t>
  </si>
  <si>
    <t>-0.011190076807627736</t>
  </si>
  <si>
    <t>447.64</t>
  </si>
  <si>
    <t>448.04</t>
  </si>
  <si>
    <t>448.45</t>
  </si>
  <si>
    <t>86457</t>
  </si>
  <si>
    <t>38741381700</t>
  </si>
  <si>
    <t>0.22</t>
  </si>
  <si>
    <t>0.75</t>
  </si>
  <si>
    <t>448.1</t>
  </si>
  <si>
    <t>XBTH16</t>
  </si>
  <si>
    <t>FXXXS</t>
  </si>
  <si>
    <t>0.04</t>
  </si>
  <si>
    <t>523.26</t>
  </si>
  <si>
    <t>52849.26</t>
  </si>
  <si>
    <t>2650990</t>
  </si>
  <si>
    <t>2651590</t>
  </si>
  <si>
    <t>600</t>
  </si>
  <si>
    <t>610</t>
  </si>
  <si>
    <t>988291766470</t>
  </si>
  <si>
    <t>988608816470</t>
  </si>
  <si>
    <t>317050000</t>
  </si>
  <si>
    <t>322346400</t>
  </si>
  <si>
    <t>530</t>
  </si>
  <si>
    <t>528.417</t>
  </si>
  <si>
    <t>520.5</t>
  </si>
  <si>
    <t>522.34</t>
  </si>
  <si>
    <t>-0.017924528301886844</t>
  </si>
  <si>
    <t>518.51</t>
  </si>
  <si>
    <t>519.51</t>
  </si>
  <si>
    <t>518.314</t>
  </si>
  <si>
    <t>523.15</t>
  </si>
  <si>
    <t>527.996</t>
  </si>
  <si>
    <t>148698</t>
  </si>
  <si>
    <t>78060502080</t>
  </si>
  <si>
    <t>0.87</t>
  </si>
  <si>
    <t>77.61</t>
  </si>
  <si>
    <t>524.96</t>
  </si>
  <si>
    <t>XBTM16</t>
  </si>
  <si>
    <t>623.95</t>
  </si>
  <si>
    <t>63018.95</t>
  </si>
  <si>
    <t>77808</t>
  </si>
  <si>
    <t>78610</t>
  </si>
  <si>
    <t>802</t>
  </si>
  <si>
    <t>1939</t>
  </si>
  <si>
    <t>47969705690</t>
  </si>
  <si>
    <t>48473155130</t>
  </si>
  <si>
    <t>503449440</t>
  </si>
  <si>
    <t>1231180390</t>
  </si>
  <si>
    <t>641.37</t>
  </si>
  <si>
    <t>627.742</t>
  </si>
  <si>
    <t>630</t>
  </si>
  <si>
    <t>624</t>
  </si>
  <si>
    <t>629.37</t>
  </si>
  <si>
    <t>-0.017727676692080974</t>
  </si>
  <si>
    <t>624.01</t>
  </si>
  <si>
    <t>627.01</t>
  </si>
  <si>
    <t>623.078</t>
  </si>
  <si>
    <t>626.54</t>
  </si>
  <si>
    <t>51478</t>
  </si>
  <si>
    <t>32225228000</t>
  </si>
  <si>
    <t>0.89</t>
  </si>
  <si>
    <t>178.65</t>
  </si>
  <si>
    <t>626</t>
  </si>
  <si>
    <t>XBU</t>
  </si>
  <si>
    <t>-10000000000</t>
  </si>
  <si>
    <t>-100000000</t>
  </si>
  <si>
    <t>0.3</t>
  </si>
  <si>
    <t>0.2</t>
  </si>
  <si>
    <t>-0.001</t>
  </si>
  <si>
    <t>0.003</t>
  </si>
  <si>
    <t>0.002</t>
  </si>
  <si>
    <t>446.5</t>
  </si>
  <si>
    <t>357.2</t>
  </si>
  <si>
    <t>535.8</t>
  </si>
  <si>
    <t>10351</t>
  </si>
  <si>
    <t>10506</t>
  </si>
  <si>
    <t>155</t>
  </si>
  <si>
    <t>544</t>
  </si>
  <si>
    <t>236800606218</t>
  </si>
  <si>
    <t>240272569723</t>
  </si>
  <si>
    <t>3471963505</t>
  </si>
  <si>
    <t>12155782850</t>
  </si>
  <si>
    <t>448.15</t>
  </si>
  <si>
    <t>446.4333</t>
  </si>
  <si>
    <t>446.8</t>
  </si>
  <si>
    <t>446.09</t>
  </si>
  <si>
    <t>-0.0030123842463459782</t>
  </si>
  <si>
    <t>446.13</t>
  </si>
  <si>
    <t>446.47</t>
  </si>
  <si>
    <t>446.125</t>
  </si>
  <si>
    <t>446.46</t>
  </si>
  <si>
    <t>176</t>
  </si>
  <si>
    <t>3939122704</t>
  </si>
  <si>
    <t>LastPrice</t>
  </si>
  <si>
    <t>XLT7D</t>
  </si>
  <si>
    <t>XLT</t>
  </si>
  <si>
    <t>XLT=</t>
  </si>
  <si>
    <t>.XLT2H</t>
  </si>
  <si>
    <t>0.001</t>
  </si>
  <si>
    <t>100000</t>
  </si>
  <si>
    <t>0.06666666666666667</t>
  </si>
  <si>
    <t>3.522</t>
  </si>
  <si>
    <t>355.722</t>
  </si>
  <si>
    <t>286281</t>
  </si>
  <si>
    <t>286301</t>
  </si>
  <si>
    <t>20</t>
  </si>
  <si>
    <t>78</t>
  </si>
  <si>
    <t>103585291000</t>
  </si>
  <si>
    <t>103592305000</t>
  </si>
  <si>
    <t>7014000</t>
  </si>
  <si>
    <t>28436600</t>
  </si>
  <si>
    <t>3.534</t>
  </si>
  <si>
    <t>3.507</t>
  </si>
  <si>
    <t>-0.007640067911714676</t>
  </si>
  <si>
    <t>3.653</t>
  </si>
  <si>
    <t>3.799</t>
  </si>
  <si>
    <t>27401400</t>
  </si>
  <si>
    <t>3.513</t>
  </si>
  <si>
    <t>IndicativeSettlePrice</t>
  </si>
  <si>
    <t>223534</t>
  </si>
  <si>
    <t>ETH7D</t>
  </si>
  <si>
    <t>ETH</t>
  </si>
  <si>
    <t>ETHXBT=</t>
  </si>
  <si>
    <t>.ETHXBT2H</t>
  </si>
  <si>
    <t>0.00001</t>
  </si>
  <si>
    <t>0.05</t>
  </si>
  <si>
    <t>0.00252</t>
  </si>
  <si>
    <t>0.25452</t>
  </si>
  <si>
    <t>539560</t>
  </si>
  <si>
    <t>539762</t>
  </si>
  <si>
    <t>202</t>
  </si>
  <si>
    <t>284</t>
  </si>
  <si>
    <t>206158864000</t>
  </si>
  <si>
    <t>206214292000</t>
  </si>
  <si>
    <t>55428000</t>
  </si>
  <si>
    <t>76016000</t>
  </si>
  <si>
    <t>0.00211</t>
  </si>
  <si>
    <t>0.00274396</t>
  </si>
  <si>
    <t>0.00276</t>
  </si>
  <si>
    <t>0.0026</t>
  </si>
  <si>
    <t>0.30805687203791465</t>
  </si>
  <si>
    <t>0.00271</t>
  </si>
  <si>
    <t>0.00274</t>
  </si>
  <si>
    <t>0.00277</t>
  </si>
  <si>
    <t>0.00278</t>
  </si>
  <si>
    <t>0.00284875</t>
  </si>
  <si>
    <t>282</t>
  </si>
  <si>
    <t>76986000</t>
  </si>
  <si>
    <t>0.00273</t>
  </si>
  <si>
    <t>Bitfinex BTC/USD Data</t>
  </si>
  <si>
    <t>Bid</t>
  </si>
  <si>
    <t>Ask</t>
  </si>
  <si>
    <t>Last Price</t>
  </si>
  <si>
    <t>Low</t>
  </si>
  <si>
    <t>High</t>
  </si>
  <si>
    <t>447.505</t>
  </si>
  <si>
    <t>447.5</t>
  </si>
  <si>
    <t>447.51</t>
  </si>
  <si>
    <t>444.31</t>
  </si>
  <si>
    <t>450.35</t>
  </si>
  <si>
    <t>11359.16621643</t>
  </si>
  <si>
    <t>Bitfinex BTC Swap Data</t>
  </si>
  <si>
    <t>Bitfinex USD Swap Data</t>
  </si>
  <si>
    <t>Amount Lent</t>
  </si>
  <si>
    <t>Amount Used</t>
  </si>
  <si>
    <t>2.0</t>
  </si>
  <si>
    <t>15360.70224491</t>
  </si>
  <si>
    <t>0.0</t>
  </si>
  <si>
    <t>18.4639</t>
  </si>
  <si>
    <t>26853797.44723845</t>
  </si>
  <si>
    <t>15414.45397849</t>
  </si>
  <si>
    <t>18.571</t>
  </si>
  <si>
    <t>26857163.04902555</t>
  </si>
  <si>
    <t>15419.40297533</t>
  </si>
  <si>
    <t>18.6211</t>
  </si>
  <si>
    <t>26881339.06916138</t>
  </si>
  <si>
    <t>15482.9536028</t>
  </si>
  <si>
    <t>18.636</t>
  </si>
  <si>
    <t>26838783.4943524</t>
  </si>
  <si>
    <t>15513.45107492</t>
  </si>
  <si>
    <t>18.6617</t>
  </si>
  <si>
    <t>26849720.68839309</t>
  </si>
  <si>
    <t>15586.16070068</t>
  </si>
  <si>
    <t>18.6634</t>
  </si>
  <si>
    <t>27052890.05515181</t>
  </si>
  <si>
    <t>15677.60621202</t>
  </si>
  <si>
    <t>18.6917</t>
  </si>
  <si>
    <t>27154945.73438634</t>
  </si>
  <si>
    <t>15682.55354028</t>
  </si>
  <si>
    <t>18.6713</t>
  </si>
  <si>
    <t>27118689.26292267</t>
  </si>
  <si>
    <t>15675.34909744</t>
  </si>
  <si>
    <t>18.716</t>
  </si>
  <si>
    <t>27419718.35893349</t>
  </si>
  <si>
    <t>15705.74588932</t>
  </si>
  <si>
    <t>18.7059</t>
  </si>
  <si>
    <t>27413601.68250822</t>
  </si>
  <si>
    <t>15747.25475533</t>
  </si>
  <si>
    <t>18.6761</t>
  </si>
  <si>
    <t>27362075.29463694</t>
  </si>
  <si>
    <t>15713.78354409</t>
  </si>
  <si>
    <t>18.6348</t>
  </si>
  <si>
    <t>27315881.31456569</t>
  </si>
  <si>
    <t>15766.00454858</t>
  </si>
  <si>
    <t>18.6303</t>
  </si>
  <si>
    <t>27325626.76992183</t>
  </si>
  <si>
    <t>15742.80065826</t>
  </si>
  <si>
    <t>18.5679</t>
  </si>
  <si>
    <t>27220264.0804832</t>
  </si>
  <si>
    <t>15546.38558453</t>
  </si>
  <si>
    <t>18.5256</t>
  </si>
  <si>
    <t>27045707.39760443</t>
  </si>
  <si>
    <t>15691.71777386</t>
  </si>
  <si>
    <t>18.5013</t>
  </si>
  <si>
    <t>27029032.58237216</t>
  </si>
  <si>
    <t>15751.64307908</t>
  </si>
  <si>
    <t>18.4443</t>
  </si>
  <si>
    <t>27003788.34051246</t>
  </si>
  <si>
    <t>15468.91273833</t>
  </si>
  <si>
    <t>18.6848</t>
  </si>
  <si>
    <t>27489114.34543173</t>
  </si>
  <si>
    <t>15487.47542816</t>
  </si>
  <si>
    <t>18.6812</t>
  </si>
  <si>
    <t>27454251.88877121</t>
  </si>
  <si>
    <t>15492.20206115</t>
  </si>
  <si>
    <t>18.6706</t>
  </si>
  <si>
    <t>27411703.64272095</t>
  </si>
  <si>
    <t>15500.24052857</t>
  </si>
  <si>
    <t>18.6626</t>
  </si>
  <si>
    <t>27454830.88234719</t>
  </si>
  <si>
    <t>15501.15122678</t>
  </si>
  <si>
    <t>18.6554</t>
  </si>
  <si>
    <t>27469990.52630903</t>
  </si>
  <si>
    <t>% Prem/Disc Outright</t>
  </si>
  <si>
    <t>15580.86940856</t>
  </si>
  <si>
    <t>18.6662</t>
  </si>
  <si>
    <t>27380379.25464397</t>
  </si>
  <si>
    <t>15624.09099009</t>
  </si>
  <si>
    <t>18.6195</t>
  </si>
  <si>
    <t>27370795.20341478</t>
  </si>
  <si>
    <t>15631.67482075</t>
  </si>
  <si>
    <t>18.614</t>
  </si>
  <si>
    <t>27412411.11327768</t>
  </si>
  <si>
    <t>15384.61740965</t>
  </si>
  <si>
    <t>18.5919</t>
  </si>
  <si>
    <t>27149347.02558537</t>
  </si>
  <si>
    <t>15239.92063164</t>
  </si>
  <si>
    <t>18.6079</t>
  </si>
  <si>
    <t>27123527.38661102</t>
  </si>
  <si>
    <t>15228.05898965</t>
  </si>
  <si>
    <t>18.5973</t>
  </si>
  <si>
    <t>27109545.90525796</t>
  </si>
  <si>
    <t>15252.18443788</t>
  </si>
  <si>
    <t>18.694</t>
  </si>
  <si>
    <t>27047194.59620209</t>
  </si>
  <si>
    <t>2.0414</t>
  </si>
  <si>
    <t>15487.64707073</t>
  </si>
  <si>
    <t>18.784</t>
  </si>
  <si>
    <t>27289980.63535922</t>
  </si>
  <si>
    <t>2.0635</t>
  </si>
  <si>
    <t>15597.73795864</t>
  </si>
  <si>
    <t>18.6936</t>
  </si>
  <si>
    <t>27281119.26599702</t>
  </si>
  <si>
    <t>2.0765</t>
  </si>
  <si>
    <t>15604.17317862</t>
  </si>
  <si>
    <t>18.619</t>
  </si>
  <si>
    <t>27240833.74482306</t>
  </si>
  <si>
    <t>2.1391</t>
  </si>
  <si>
    <t>15726.06800935</t>
  </si>
  <si>
    <t>18.544</t>
  </si>
  <si>
    <t>27209501.51848806</t>
  </si>
  <si>
    <t>2.1129</t>
  </si>
  <si>
    <t>15640.43771375</t>
  </si>
  <si>
    <t>18.459</t>
  </si>
  <si>
    <t>27110241.77634447</t>
  </si>
  <si>
    <t>2.1266</t>
  </si>
  <si>
    <t>16244.33334081</t>
  </si>
  <si>
    <t>18.5374</t>
  </si>
  <si>
    <t>27311336.79548991</t>
  </si>
  <si>
    <t>2.1593</t>
  </si>
  <si>
    <t>16340.16068351</t>
  </si>
  <si>
    <t>18.4253</t>
  </si>
  <si>
    <t>27231378.83539348</t>
  </si>
  <si>
    <t>2.1571</t>
  </si>
  <si>
    <t>16327.97429503</t>
  </si>
  <si>
    <t>18.3295</t>
  </si>
  <si>
    <t>27231298.84233545</t>
  </si>
  <si>
    <t>2.1267</t>
  </si>
  <si>
    <t>16301.004005</t>
  </si>
  <si>
    <t>18.1885</t>
  </si>
  <si>
    <t>27187360.90391262</t>
  </si>
  <si>
    <t>2.1038</t>
  </si>
  <si>
    <t>16277.96738005</t>
  </si>
  <si>
    <t>17.8756</t>
  </si>
  <si>
    <t>27120606.58541102</t>
  </si>
  <si>
    <t>2.1114</t>
  </si>
  <si>
    <t>16233.92774315</t>
  </si>
  <si>
    <t>17.7189</t>
  </si>
  <si>
    <t>27120839.46671912</t>
  </si>
  <si>
    <t>2.1062</t>
  </si>
  <si>
    <t>16140.56470031</t>
  </si>
  <si>
    <t>17.4021</t>
  </si>
  <si>
    <t>27056604.91062855</t>
  </si>
  <si>
    <t>2.1382</t>
  </si>
  <si>
    <t>16507.27455846</t>
  </si>
  <si>
    <t>17.205</t>
  </si>
  <si>
    <t>27216853.94013794</t>
  </si>
  <si>
    <t>2.1366</t>
  </si>
  <si>
    <t>16484.23601947</t>
  </si>
  <si>
    <t>17.133</t>
  </si>
  <si>
    <t>27227303.75724229</t>
  </si>
  <si>
    <t>2.1411</t>
  </si>
  <si>
    <t>16457.5322839</t>
  </si>
  <si>
    <t>17.0515</t>
  </si>
  <si>
    <t>27247961.34582897</t>
  </si>
  <si>
    <t>2.1327</t>
  </si>
  <si>
    <t>16382.82233541</t>
  </si>
  <si>
    <t>16.7796</t>
  </si>
  <si>
    <t>27202909.22334619</t>
  </si>
  <si>
    <t>2.1507</t>
  </si>
  <si>
    <t>16428.45336163</t>
  </si>
  <si>
    <t>16.5934</t>
  </si>
  <si>
    <t>27263190.8677782</t>
  </si>
  <si>
    <t>2.1287</t>
  </si>
  <si>
    <t>16428.22919543</t>
  </si>
  <si>
    <t>16.3965</t>
  </si>
  <si>
    <t>27269587.00652551</t>
  </si>
  <si>
    <t>2.1316</t>
  </si>
  <si>
    <t>16286.97812568</t>
  </si>
  <si>
    <t>16.1319</t>
  </si>
  <si>
    <t>27274229.61519993</t>
  </si>
  <si>
    <t>2.2169</t>
  </si>
  <si>
    <t>15850.19433747</t>
  </si>
  <si>
    <t>15.9855</t>
  </si>
  <si>
    <t>27220856.86050533</t>
  </si>
  <si>
    <t>2.2227</t>
  </si>
  <si>
    <t>15882.72820628</t>
  </si>
  <si>
    <t>15.9427</t>
  </si>
  <si>
    <t>27217179.54862441</t>
  </si>
  <si>
    <t>Impact Analysis</t>
  </si>
  <si>
    <t>Notional Input</t>
  </si>
  <si>
    <t>Contracts</t>
  </si>
  <si>
    <t>Input Value</t>
  </si>
  <si>
    <t>Direction</t>
  </si>
  <si>
    <t>Short XBT</t>
  </si>
  <si>
    <t>Long XBT</t>
  </si>
  <si>
    <t>Day Count Convention</t>
  </si>
  <si>
    <t>ACT/365</t>
  </si>
  <si>
    <t>Days per Year</t>
  </si>
  <si>
    <t>Contracts Filled</t>
  </si>
  <si>
    <t>Contracts Remaining</t>
  </si>
  <si>
    <t>Average Execution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</si>
</sst>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0.00000"/>
  </numFmts>
  <fonts count="8">
    <font>
      <sz val="10.0"/>
      <color rgb="FF000000"/>
      <name val="Arial"/>
    </font>
    <font/>
    <font>
      <b/>
    </font>
    <font>
      <b/>
      <i/>
      <color rgb="FF980000"/>
    </font>
    <font>
      <b/>
      <sz val="12.0"/>
      <color rgb="FFFF0000"/>
    </font>
    <font>
      <color rgb="FF000000"/>
    </font>
    <font>
      <color rgb="FF0000FF"/>
    </font>
    <font>
      <sz val="11.0"/>
    </font>
  </fonts>
  <fills count="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2">
    <border/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hair">
        <color rgb="FFB7B7B7"/>
      </left>
      <right style="hair">
        <color rgb="FFB7B7B7"/>
      </right>
      <top style="hair">
        <color rgb="FFB7B7B7"/>
      </top>
    </border>
    <border>
      <left style="hair">
        <color rgb="FFB7B7B7"/>
      </left>
      <right style="hair">
        <color rgb="FFB7B7B7"/>
      </right>
      <bottom style="hair">
        <color rgb="FFB7B7B7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99999"/>
      </left>
      <right style="hair">
        <color rgb="FF999999"/>
      </right>
      <top style="hair">
        <color rgb="FFB7B7B7"/>
      </top>
      <bottom style="hair">
        <color rgb="FF999999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Font="1"/>
    <xf borderId="1" fillId="2" fontId="1" numFmtId="0" xfId="0" applyBorder="1" applyFill="1" applyFont="1"/>
    <xf borderId="0" fillId="0" fontId="2" numFmtId="0" xfId="0" applyFont="1"/>
    <xf borderId="0" fillId="0" fontId="4" numFmtId="0" xfId="0" applyAlignment="1" applyFont="1">
      <alignment horizontal="right" readingOrder="0"/>
    </xf>
    <xf borderId="1" fillId="2" fontId="1" numFmtId="10" xfId="0" applyBorder="1" applyFont="1" applyNumberFormat="1"/>
    <xf borderId="0" fillId="0" fontId="4" numFmtId="0" xfId="0" applyAlignment="1" applyFont="1">
      <alignment horizontal="right"/>
    </xf>
    <xf borderId="2" fillId="2" fontId="1" numFmtId="0" xfId="0" applyBorder="1" applyFont="1"/>
    <xf borderId="3" fillId="3" fontId="2" numFmtId="0" xfId="0" applyAlignment="1" applyBorder="1" applyFill="1" applyFont="1">
      <alignment readingOrder="0"/>
    </xf>
    <xf borderId="4" fillId="3" fontId="1" numFmtId="0" xfId="0" applyBorder="1" applyFont="1"/>
    <xf borderId="2" fillId="2" fontId="5" numFmtId="0" xfId="0" applyBorder="1" applyFont="1"/>
    <xf borderId="1" fillId="2" fontId="1" numFmtId="164" xfId="0" applyAlignment="1" applyBorder="1" applyFont="1" applyNumberFormat="1">
      <alignment horizontal="right"/>
    </xf>
    <xf borderId="2" fillId="2" fontId="5" numFmtId="3" xfId="0" applyBorder="1" applyFont="1" applyNumberFormat="1"/>
    <xf borderId="5" fillId="3" fontId="2" numFmtId="0" xfId="0" applyBorder="1" applyFont="1"/>
    <xf borderId="6" fillId="3" fontId="1" numFmtId="0" xfId="0" applyBorder="1" applyFont="1"/>
    <xf borderId="1" fillId="2" fontId="1" numFmtId="0" xfId="0" applyAlignment="1" applyBorder="1" applyFont="1">
      <alignment horizontal="right" readingOrder="0"/>
    </xf>
    <xf borderId="1" fillId="2" fontId="1" numFmtId="0" xfId="0" applyAlignment="1" applyBorder="1" applyFont="1">
      <alignment horizontal="right"/>
    </xf>
    <xf borderId="5" fillId="3" fontId="2" numFmtId="0" xfId="0" applyAlignment="1" applyBorder="1" applyFont="1">
      <alignment readingOrder="0"/>
    </xf>
    <xf borderId="6" fillId="3" fontId="6" numFmtId="0" xfId="0" applyAlignment="1" applyBorder="1" applyFont="1">
      <alignment horizontal="right" readingOrder="0"/>
    </xf>
    <xf borderId="7" fillId="2" fontId="1" numFmtId="165" xfId="0" applyAlignment="1" applyBorder="1" applyFont="1" applyNumberFormat="1">
      <alignment horizontal="right"/>
    </xf>
    <xf borderId="2" fillId="2" fontId="1" numFmtId="0" xfId="0" applyAlignment="1" applyBorder="1" applyFont="1">
      <alignment horizontal="right"/>
    </xf>
    <xf borderId="0" fillId="0" fontId="3" numFmtId="0" xfId="0" applyAlignment="1" applyFont="1">
      <alignment readingOrder="0"/>
    </xf>
    <xf borderId="1" fillId="2" fontId="1" numFmtId="14" xfId="0" applyBorder="1" applyFont="1" applyNumberFormat="1"/>
    <xf borderId="0" fillId="2" fontId="1" numFmtId="0" xfId="0" applyFont="1"/>
    <xf borderId="0" fillId="2" fontId="1" numFmtId="14" xfId="0" applyFont="1" applyNumberFormat="1"/>
    <xf borderId="6" fillId="3" fontId="2" numFmtId="0" xfId="0" applyAlignment="1" applyBorder="1" applyFont="1">
      <alignment horizontal="right" readingOrder="0"/>
    </xf>
    <xf borderId="6" fillId="3" fontId="6" numFmtId="0" xfId="0" applyAlignment="1" applyBorder="1" applyFont="1">
      <alignment readingOrder="0"/>
    </xf>
    <xf borderId="8" fillId="2" fontId="1" numFmtId="164" xfId="0" applyAlignment="1" applyBorder="1" applyFont="1" applyNumberFormat="1">
      <alignment horizontal="right"/>
    </xf>
    <xf borderId="1" fillId="2" fontId="1" numFmtId="0" xfId="0" applyAlignment="1" applyBorder="1" applyFont="1">
      <alignment readingOrder="0"/>
    </xf>
    <xf borderId="0" fillId="4" fontId="7" numFmtId="0" xfId="0" applyFill="1" applyFont="1"/>
    <xf borderId="1" fillId="2" fontId="1" numFmtId="14" xfId="0" applyAlignment="1" applyBorder="1" applyFont="1" applyNumberFormat="1">
      <alignment readingOrder="0"/>
    </xf>
    <xf borderId="0" fillId="4" fontId="7" numFmtId="0" xfId="0" applyFont="1"/>
    <xf borderId="6" fillId="3" fontId="5" numFmtId="0" xfId="0" applyAlignment="1" applyBorder="1" applyFont="1">
      <alignment readingOrder="0"/>
    </xf>
    <xf borderId="1" fillId="2" fontId="5" numFmtId="0" xfId="0" applyAlignment="1" applyBorder="1" applyFont="1">
      <alignment horizontal="right" readingOrder="0"/>
    </xf>
    <xf borderId="9" fillId="3" fontId="2" numFmtId="0" xfId="0" applyAlignment="1" applyBorder="1" applyFont="1">
      <alignment readingOrder="0"/>
    </xf>
    <xf borderId="10" fillId="3" fontId="5" numFmtId="0" xfId="0" applyAlignment="1" applyBorder="1" applyFont="1">
      <alignment readingOrder="0"/>
    </xf>
    <xf borderId="1" fillId="2" fontId="1" numFmtId="4" xfId="0" applyAlignment="1" applyBorder="1" applyFont="1" applyNumberFormat="1">
      <alignment horizontal="right"/>
    </xf>
    <xf borderId="1" fillId="2" fontId="1" numFmtId="10" xfId="0" applyAlignment="1" applyBorder="1" applyFont="1" applyNumberFormat="1">
      <alignment horizontal="right"/>
    </xf>
    <xf borderId="11" fillId="2" fontId="6" numFmtId="0" xfId="0" applyAlignment="1" applyBorder="1" applyFont="1">
      <alignment horizontal="right" readingOrder="0"/>
    </xf>
    <xf borderId="2" fillId="2" fontId="6" numFmtId="4" xfId="0" applyAlignment="1" applyBorder="1" applyFont="1" applyNumberFormat="1">
      <alignment readingOrder="0"/>
    </xf>
    <xf borderId="2" fillId="2" fontId="6" numFmtId="0" xfId="0" applyAlignment="1" applyBorder="1" applyFont="1">
      <alignment horizontal="right" readingOrder="0"/>
    </xf>
    <xf borderId="1" fillId="2" fontId="6" numFmtId="0" xfId="0" applyAlignment="1" applyBorder="1" applyFont="1">
      <alignment horizontal="right" readingOrder="0"/>
    </xf>
    <xf borderId="0" fillId="0" fontId="1" numFmtId="9" xfId="0" applyAlignment="1" applyFont="1" applyNumberFormat="1">
      <alignment readingOrder="0"/>
    </xf>
    <xf borderId="2" fillId="2" fontId="1" numFmtId="3" xfId="0" applyBorder="1" applyFont="1" applyNumberFormat="1"/>
    <xf borderId="2" fillId="2" fontId="1" numFmtId="2" xfId="0" applyBorder="1" applyFont="1" applyNumberFormat="1"/>
    <xf borderId="2" fillId="2" fontId="1" numFmtId="10" xfId="0" applyBorder="1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chartsheet" Target="chart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t>Term Structure</a:t>
            </a:r>
          </a:p>
        </c:rich>
      </c:tx>
      <c:overlay val="0"/>
    </c:title>
    <c:plotArea>
      <c:layout/>
      <c:lineChart>
        <c:axId val="1304705638"/>
        <c:axId val="1764689550"/>
      </c:lineChart>
      <c:catAx>
        <c:axId val="1304705638"/>
        <c:scaling>
          <c:orientation val="minMax"/>
        </c:scaling>
        <c:delete val="0"/>
        <c:axPos val="b"/>
        <c:crossAx val="1764689550"/>
      </c:catAx>
      <c:valAx>
        <c:axId val="1764689550"/>
        <c:scaling>
          <c:orientation val="minMax"/>
        </c:scaling>
        <c:delete val="0"/>
        <c:axPos val="l"/>
        <c:numFmt formatCode="General" sourceLinked="1"/>
        <c:tickLblPos val="nextTo"/>
        <c:spPr>
          <a:ln w="47625">
            <a:noFill/>
          </a:ln>
        </c:spPr>
        <c:crossAx val="130470563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1</xdr:row>
      <xdr:rowOff>152400</xdr:rowOff>
    </xdr:from>
    <xdr:ext cx="1238250" cy="590550"/>
    <xdr:grpSp>
      <xdr:nvGrpSpPr>
        <xdr:cNvPr id="2" name="Shape 2" title="Drawing"/>
        <xdr:cNvGrpSpPr/>
      </xdr:nvGrpSpPr>
      <xdr:grpSpPr>
        <a:xfrm>
          <a:off x="1666875" y="609600"/>
          <a:ext cx="1219125" cy="571500"/>
          <a:chOff x="1666875" y="609600"/>
          <a:chExt cx="1219125" cy="571500"/>
        </a:xfrm>
      </xdr:grpSpPr>
      <xdr:sp>
        <xdr:nvSpPr>
          <xdr:cNvPr id="3" name="Shape 3"/>
          <xdr:cNvSpPr txBox="1"/>
        </xdr:nvSpPr>
        <xdr:spPr>
          <a:xfrm>
            <a:off x="1666875" y="609600"/>
            <a:ext cx="723900" cy="4287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/>
        </xdr:nvSpPr>
        <xdr:spPr>
          <a:xfrm>
            <a:off x="1828800" y="609600"/>
            <a:ext cx="1057200" cy="571500"/>
          </a:xfrm>
          <a:prstGeom prst="roundRect">
            <a:avLst>
              <a:gd fmla="val 16667" name="adj"/>
            </a:avLst>
          </a:prstGeom>
          <a:solidFill>
            <a:srgbClr val="CFE2F3"/>
          </a:solidFill>
          <a:ln cap="flat" cmpd="sng" w="19050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00"/>
              <a:t>Refresh Data</a:t>
            </a:r>
            <a:endParaRPr sz="1000"/>
          </a:p>
        </xdr:txBody>
      </xdr:sp>
    </xdr:grpSp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485775</xdr:colOff>
      <xdr:row>2</xdr:row>
      <xdr:rowOff>161925</xdr:rowOff>
    </xdr:from>
    <xdr:ext cx="1133475" cy="485775"/>
    <xdr:grpSp>
      <xdr:nvGrpSpPr>
        <xdr:cNvPr id="2" name="Shape 2" title="Drawing"/>
        <xdr:cNvGrpSpPr/>
      </xdr:nvGrpSpPr>
      <xdr:grpSpPr>
        <a:xfrm>
          <a:off x="1838325" y="457200"/>
          <a:ext cx="1114500" cy="466800"/>
          <a:chOff x="1838325" y="457200"/>
          <a:chExt cx="1114500" cy="466800"/>
        </a:xfrm>
      </xdr:grpSpPr>
      <xdr:sp>
        <xdr:nvSpPr>
          <xdr:cNvPr id="5" name="Shape 5"/>
          <xdr:cNvSpPr/>
        </xdr:nvSpPr>
        <xdr:spPr>
          <a:xfrm>
            <a:off x="1838325" y="457200"/>
            <a:ext cx="1114500" cy="466800"/>
          </a:xfrm>
          <a:prstGeom prst="roundRect">
            <a:avLst>
              <a:gd fmla="val 16667" name="adj"/>
            </a:avLst>
          </a:prstGeom>
          <a:solidFill>
            <a:srgbClr val="CFE2F3"/>
          </a:solidFill>
          <a:ln cap="flat" cmpd="sng" w="9525">
            <a:solidFill>
              <a:srgbClr val="666666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" name="Shape 6"/>
          <xdr:cNvSpPr txBox="1"/>
        </xdr:nvSpPr>
        <xdr:spPr>
          <a:xfrm>
            <a:off x="1943100" y="523875"/>
            <a:ext cx="962100" cy="2667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00"/>
              <a:t>Refresh Data</a:t>
            </a:r>
            <a:endParaRPr sz="1000"/>
          </a:p>
        </xdr:txBody>
      </xdr:sp>
    </xdr:grpSp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5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2.71"/>
    <col customWidth="1" min="4" max="4" width="15.86"/>
    <col customWidth="1" min="5" max="5" width="15.71"/>
    <col customWidth="1" min="9" max="9" width="16.57"/>
  </cols>
  <sheetData>
    <row r="7">
      <c r="H7" s="3" t="s">
        <v>1</v>
      </c>
    </row>
    <row r="9">
      <c r="B9" s="7" t="s">
        <v>6</v>
      </c>
      <c r="C9" s="9"/>
      <c r="D9" s="9"/>
      <c r="E9" s="9"/>
      <c r="F9" s="9"/>
      <c r="G9" s="1"/>
      <c r="H9" s="11" t="s">
        <v>14</v>
      </c>
      <c r="I9" s="12">
        <f>value('Market Data'!D26)</f>
        <v>447.5</v>
      </c>
    </row>
    <row r="10">
      <c r="A10" s="2" t="s">
        <v>15</v>
      </c>
      <c r="B10" s="14">
        <f>offset('Market Data'!$A$10,match(B$9,'Market Data'!$A$11:$A$18,0),match($A10,'Market Data'!$B$10:$BE$10,0))</f>
        <v>42384.83333</v>
      </c>
      <c r="C10" s="14" t="str">
        <f>offset('Market Data'!$A$10,match(C$9,'Market Data'!$A$11:$A$18,0),match($A10,'Market Data'!$B$10:$BE$10,0))</f>
        <v>#N/A</v>
      </c>
      <c r="D10" s="14" t="str">
        <f>offset('Market Data'!$A$10,match(D$9,'Market Data'!$A$11:$A$18,0),match($A10,'Market Data'!$B$10:$BE$10,0))</f>
        <v>#N/A</v>
      </c>
      <c r="E10" s="14" t="str">
        <f>offset('Market Data'!$A$10,match(E$9,'Market Data'!$A$11:$A$18,0),match($A10,'Market Data'!$B$10:$BE$10,0))</f>
        <v>#N/A</v>
      </c>
      <c r="F10" s="14"/>
      <c r="H10" s="16"/>
      <c r="I10" s="17"/>
    </row>
    <row r="11">
      <c r="A11" s="2" t="s">
        <v>16</v>
      </c>
      <c r="B11" s="18">
        <v>1.0</v>
      </c>
      <c r="C11" s="19" t="str">
        <f t="shared" ref="C11:E11" si="1">datevalue(C10)-datevalue(today())</f>
        <v>#N/A</v>
      </c>
      <c r="D11" s="19" t="str">
        <f t="shared" si="1"/>
        <v>#N/A</v>
      </c>
      <c r="E11" s="19" t="str">
        <f t="shared" si="1"/>
        <v>#N/A</v>
      </c>
      <c r="F11" s="19"/>
      <c r="H11" s="20" t="s">
        <v>17</v>
      </c>
      <c r="I11" s="21" t="s">
        <v>18</v>
      </c>
    </row>
    <row r="12">
      <c r="A12" s="2" t="s">
        <v>19</v>
      </c>
      <c r="B12" s="22">
        <f>B11/Constants!$B$10</f>
        <v>0.002739726027</v>
      </c>
      <c r="C12" s="22" t="str">
        <f>C11/Constants!$B$10</f>
        <v>#N/A</v>
      </c>
      <c r="D12" s="22" t="str">
        <f>D11/Constants!$B$10</f>
        <v>#N/A</v>
      </c>
      <c r="E12" s="22" t="str">
        <f>E11/Constants!$B$10</f>
        <v>#N/A</v>
      </c>
      <c r="F12" s="22"/>
      <c r="H12" s="16"/>
      <c r="I12" s="17"/>
    </row>
    <row r="13">
      <c r="A13" s="2" t="s">
        <v>20</v>
      </c>
      <c r="B13" s="23" t="str">
        <f>if(offset('Market Data'!$A$10,match(B$9,'Market Data'!$A$11:$A$18,0),match("Isinverse",'Market Data'!$B$10:$BE$10,0))="true","Inverse","Quanto")</f>
        <v>Inverse</v>
      </c>
      <c r="C13" s="23" t="str">
        <f>if(offset('Market Data'!$A$10,match(C$9,'Market Data'!$A$11:$A$18,0),match("Isinverse",'Market Data'!$B$10:$BE$10,0))="true","Inverse","Quanto")</f>
        <v>#N/A</v>
      </c>
      <c r="D13" s="23" t="str">
        <f>if(offset('Market Data'!$A$10,match(D$9,'Market Data'!$A$11:$A$18,0),match("Isinverse",'Market Data'!$B$10:$BE$10,0))="true","Inverse","Quanto")</f>
        <v>#N/A</v>
      </c>
      <c r="E13" s="23" t="str">
        <f>if(offset('Market Data'!$A$10,match(E$9,'Market Data'!$A$11:$A$18,0),match("Isinverse",'Market Data'!$B$10:$BE$10,0))="true","Inverse","Quanto")</f>
        <v>#N/A</v>
      </c>
      <c r="F13" s="23"/>
      <c r="H13" s="20" t="s">
        <v>67</v>
      </c>
      <c r="I13" s="17"/>
    </row>
    <row r="14">
      <c r="A14" s="2" t="s">
        <v>70</v>
      </c>
      <c r="B14" s="23" t="str">
        <f>if(B13="Inverse",offset('Market Data'!$A$10,match(B$9,'Market Data'!$A$11:$A$18,0),match("Quotecurrency",'Market Data'!$B$10:$BE$10,0)),offset('Market Data'!$A$10,match($C9,'Market Data'!$A$11:$A$18,0),match("Underlying",'Market Data'!$B$10:$BE$10,0)))</f>
        <v>USD</v>
      </c>
      <c r="C14" s="23" t="str">
        <f>if(C13="Inverse",offset('Market Data'!$A$10,match(C$9,'Market Data'!$A$11:$A$18,0),match("Quotecurrency",'Market Data'!$B$10:$BE$10,0)),offset('Market Data'!$A$10,match($C9,'Market Data'!$A$11:$A$18,0),match("Underlying",'Market Data'!$B$10:$BE$10,0)))</f>
        <v>#N/A</v>
      </c>
      <c r="D14" s="23" t="str">
        <f>if(D13="Inverse",offset('Market Data'!$A$10,match(D$9,'Market Data'!$A$11:$A$18,0),match("Quotecurrency",'Market Data'!$B$10:$BE$10,0)),offset('Market Data'!$A$10,match($C9,'Market Data'!$A$11:$A$18,0),match("Underlying",'Market Data'!$B$10:$BE$10,0)))</f>
        <v>#N/A</v>
      </c>
      <c r="E14" s="23" t="str">
        <f>if(E13="Inverse",offset('Market Data'!$A$10,match(E$9,'Market Data'!$A$11:$A$18,0),match("Quotecurrency",'Market Data'!$B$10:$BE$10,0)),offset('Market Data'!$A$10,match($C9,'Market Data'!$A$11:$A$18,0),match("Underlying",'Market Data'!$B$10:$BE$10,0)))</f>
        <v>#N/A</v>
      </c>
      <c r="F14" s="23"/>
      <c r="H14" s="20" t="s">
        <v>146</v>
      </c>
      <c r="I14" s="28" t="s">
        <v>149</v>
      </c>
    </row>
    <row r="15">
      <c r="A15" s="2" t="s">
        <v>37</v>
      </c>
      <c r="B15" s="10">
        <f>offset('Market Data'!$A$10,match(B$9,'Market Data'!$A$11:$A$18,0),match("Multiplier",'Market Data'!$B$10:$BE$10,0))/offset('Market Data'!$A$10,match(B$9,'Market Data'!$A$11:$A$18,0),match("Underlyingtosettlemultiplier",'Market Data'!$B$10:$BE$10,0))</f>
        <v>100</v>
      </c>
      <c r="C15" s="10" t="str">
        <f>offset('Market Data'!$A$10,match(C$9,'Market Data'!$A$11:$A$18,0),match("Multiplier",'Market Data'!$B$10:$BE$10,0))/offset('Market Data'!$A$10,match(C$9,'Market Data'!$A$11:$A$18,0),match("Underlyingtosettlemultiplier",'Market Data'!$B$10:$BE$10,0))</f>
        <v>#N/A</v>
      </c>
      <c r="D15" s="10" t="str">
        <f>offset('Market Data'!$A$10,match(D$9,'Market Data'!$A$11:$A$18,0),match("Multiplier",'Market Data'!$B$10:$BE$10,0))/offset('Market Data'!$A$10,match(D$9,'Market Data'!$A$11:$A$18,0),match("Underlyingtosettlemultiplier",'Market Data'!$B$10:$BE$10,0))</f>
        <v>#N/A</v>
      </c>
      <c r="E15" s="10" t="str">
        <f>offset('Market Data'!$A$10,match(E$9,'Market Data'!$A$11:$A$18,0),match("Multiplier",'Market Data'!$B$10:$BE$10,0))/offset('Market Data'!$A$10,match(E$9,'Market Data'!$A$11:$A$18,0),match("Underlyingtosettlemultiplier",'Market Data'!$B$10:$BE$10,0))</f>
        <v>#N/A</v>
      </c>
      <c r="F15" s="10"/>
      <c r="H15" s="20" t="s">
        <v>95</v>
      </c>
      <c r="I15" s="29">
        <v>500.0</v>
      </c>
    </row>
    <row r="16">
      <c r="B16" s="10"/>
      <c r="C16" s="10"/>
      <c r="D16" s="10"/>
      <c r="E16" s="10"/>
      <c r="F16" s="10"/>
      <c r="H16" s="20" t="s">
        <v>92</v>
      </c>
      <c r="I16" s="29">
        <v>100.0</v>
      </c>
    </row>
    <row r="17">
      <c r="A17" s="2" t="s">
        <v>3</v>
      </c>
      <c r="B17" s="30" t="str">
        <f>offset('Market Data'!$A$10,match(B$9,'Market Data'!$A$10:$A$18,0)-1,match($A17,'Market Data'!$A$10:$BF$10,0)-1)</f>
        <v>446.13</v>
      </c>
      <c r="C17" s="30" t="str">
        <f>offset('Market Data'!$A$10,match(C$9,'Market Data'!$A$10:$A$18,0)-1,match($A17,'Market Data'!$A$10:$BF$10,0)-1)</f>
        <v>#N/A</v>
      </c>
      <c r="D17" s="30" t="str">
        <f>offset('Market Data'!$A$10,match(D$9,'Market Data'!$A$10:$A$18,0)-1,match($A17,'Market Data'!$A$10:$BF$10,0)-1)</f>
        <v>#N/A</v>
      </c>
      <c r="E17" s="30" t="str">
        <f>offset('Market Data'!$A$10,match(E$9,'Market Data'!$A$10:$A$18,0)-1,match($A17,'Market Data'!$A$10:$BF$10,0)-1)</f>
        <v>#N/A</v>
      </c>
      <c r="F17" s="30"/>
      <c r="H17" s="16"/>
      <c r="I17" s="17"/>
    </row>
    <row r="18">
      <c r="A18" s="2" t="s">
        <v>4</v>
      </c>
      <c r="B18" s="14" t="str">
        <f>offset('Market Data'!$A$10,match(B$9,'Market Data'!$A$10:$A$18,0)-1,match($A18,'Market Data'!$A$10:$BF$10,0)-1)</f>
        <v>446.8</v>
      </c>
      <c r="C18" s="14" t="str">
        <f>offset('Market Data'!$A$10,match(C$9,'Market Data'!$A$10:$A$18,0)-1,match($A18,'Market Data'!$A$10:$BF$10,0)-1)</f>
        <v>#N/A</v>
      </c>
      <c r="D18" s="14" t="str">
        <f>offset('Market Data'!$A$10,match(D$9,'Market Data'!$A$10:$A$18,0)-1,match($A18,'Market Data'!$A$10:$BF$10,0)-1)</f>
        <v>#N/A</v>
      </c>
      <c r="E18" s="14" t="str">
        <f>offset('Market Data'!$A$10,match(E$9,'Market Data'!$A$10:$A$18,0)-1,match($A18,'Market Data'!$A$10:$BF$10,0)-1)</f>
        <v>#N/A</v>
      </c>
      <c r="F18" s="14"/>
      <c r="H18" s="20" t="s">
        <v>18</v>
      </c>
      <c r="I18" s="17"/>
    </row>
    <row r="19">
      <c r="A19" s="2" t="s">
        <v>5</v>
      </c>
      <c r="B19" s="14" t="str">
        <f>offset('Market Data'!$A$10,match(B$9,'Market Data'!$A$10:$A$18,0)-1,match($A19,'Market Data'!$A$10:$BF$10,0)-1)</f>
        <v>446.8</v>
      </c>
      <c r="C19" s="14" t="str">
        <f>offset('Market Data'!$A$10,match(C$9,'Market Data'!$A$10:$A$18,0)-1,match($A19,'Market Data'!$A$10:$BF$10,0)-1)</f>
        <v>#N/A</v>
      </c>
      <c r="D19" s="14" t="str">
        <f>offset('Market Data'!$A$10,match(D$9,'Market Data'!$A$10:$A$18,0)-1,match($A19,'Market Data'!$A$10:$BF$10,0)-1)</f>
        <v>#N/A</v>
      </c>
      <c r="E19" s="14" t="str">
        <f>offset('Market Data'!$A$10,match(E$9,'Market Data'!$A$10:$A$18,0)-1,match($A19,'Market Data'!$A$10:$BF$10,0)-1)</f>
        <v>#N/A</v>
      </c>
      <c r="F19" s="14"/>
      <c r="H19" s="20" t="s">
        <v>146</v>
      </c>
      <c r="I19" s="28" t="s">
        <v>149</v>
      </c>
    </row>
    <row r="20">
      <c r="A20" s="2"/>
      <c r="B20" s="19"/>
      <c r="C20" s="19"/>
      <c r="D20" s="19"/>
      <c r="E20" s="19"/>
      <c r="F20" s="19"/>
      <c r="H20" s="20" t="s">
        <v>95</v>
      </c>
      <c r="I20" s="35">
        <f>'Market Data'!F30*100</f>
        <v>1846.39</v>
      </c>
    </row>
    <row r="21">
      <c r="A21" s="2" t="s">
        <v>14</v>
      </c>
      <c r="B21" s="36">
        <f t="shared" ref="B21:E21" si="2">$I$9</f>
        <v>447.5</v>
      </c>
      <c r="C21" s="36">
        <f t="shared" si="2"/>
        <v>447.5</v>
      </c>
      <c r="D21" s="36">
        <f t="shared" si="2"/>
        <v>447.5</v>
      </c>
      <c r="E21" s="36">
        <f t="shared" si="2"/>
        <v>447.5</v>
      </c>
      <c r="F21" s="36"/>
      <c r="H21" s="37" t="s">
        <v>92</v>
      </c>
      <c r="I21" s="38">
        <f>'Market Data'!A30*100</f>
        <v>200</v>
      </c>
    </row>
    <row r="22">
      <c r="A22" s="2" t="s">
        <v>67</v>
      </c>
      <c r="B22" s="39">
        <f t="shared" ref="B22:E22" si="3">$I$9*((1+$I$15/10000*B$12)/(1+$I$16/10000*B$12))</f>
        <v>447.5490398</v>
      </c>
      <c r="C22" s="39" t="str">
        <f t="shared" si="3"/>
        <v>#N/A</v>
      </c>
      <c r="D22" s="39" t="str">
        <f t="shared" si="3"/>
        <v>#N/A</v>
      </c>
      <c r="E22" s="39" t="str">
        <f t="shared" si="3"/>
        <v>#N/A</v>
      </c>
      <c r="F22" s="39"/>
    </row>
    <row r="23">
      <c r="A23" s="2" t="s">
        <v>18</v>
      </c>
      <c r="B23" s="39">
        <f t="shared" ref="B23:E23" si="4">$I$9*((1+$I$20/10000*B$12)/(1+$I$21/10000*B$12))</f>
        <v>447.7018409</v>
      </c>
      <c r="C23" s="39" t="str">
        <f t="shared" si="4"/>
        <v>#N/A</v>
      </c>
      <c r="D23" s="39" t="str">
        <f t="shared" si="4"/>
        <v>#N/A</v>
      </c>
      <c r="E23" s="39" t="str">
        <f t="shared" si="4"/>
        <v>#N/A</v>
      </c>
      <c r="F23" s="39"/>
    </row>
    <row r="24">
      <c r="A24" s="6"/>
      <c r="B24" s="5"/>
      <c r="C24" s="5"/>
      <c r="D24" s="5"/>
      <c r="E24" s="5"/>
      <c r="F24" s="5"/>
    </row>
    <row r="25">
      <c r="A25" s="2" t="s">
        <v>393</v>
      </c>
      <c r="B25" s="40"/>
      <c r="C25" s="40"/>
      <c r="D25" s="40"/>
      <c r="E25" s="40"/>
      <c r="F25" s="40"/>
    </row>
    <row r="26">
      <c r="A26" s="2" t="s">
        <v>3</v>
      </c>
      <c r="B26" s="40">
        <f t="shared" ref="B26:E26" si="5">offset(B$16,match($A26,$A$17:$A$19,0),0)/offset(B$20,match($I$11,$A$21:$A$23,0),0)-1</f>
        <v>-0.003510909988</v>
      </c>
      <c r="C26" s="40" t="str">
        <f t="shared" si="5"/>
        <v>#N/A</v>
      </c>
      <c r="D26" s="40" t="str">
        <f t="shared" si="5"/>
        <v>#N/A</v>
      </c>
      <c r="E26" s="40" t="str">
        <f t="shared" si="5"/>
        <v>#N/A</v>
      </c>
      <c r="F26" s="40"/>
    </row>
    <row r="27">
      <c r="A27" s="2" t="s">
        <v>4</v>
      </c>
      <c r="B27" s="40">
        <f t="shared" ref="B27:E27" si="6">offset(B$16,match($A27,$A$17:$A$19,0),0)/offset(B$20,match($I$11,$A$21:$A$23,0),0)-1</f>
        <v>-0.002014378282</v>
      </c>
      <c r="C27" s="40" t="str">
        <f t="shared" si="6"/>
        <v>#N/A</v>
      </c>
      <c r="D27" s="40" t="str">
        <f t="shared" si="6"/>
        <v>#N/A</v>
      </c>
      <c r="E27" s="40" t="str">
        <f t="shared" si="6"/>
        <v>#N/A</v>
      </c>
      <c r="F27" s="40"/>
    </row>
    <row r="28">
      <c r="A28" s="2" t="s">
        <v>5</v>
      </c>
      <c r="B28" s="40">
        <f t="shared" ref="B28:E28" si="7">offset(B$16,match($A28,$A$17:$A$19,0),0)/offset(B$20,match($I$11,$A$21:$A$23,0),0)-1</f>
        <v>-0.002014378282</v>
      </c>
      <c r="C28" s="40" t="str">
        <f t="shared" si="7"/>
        <v>#N/A</v>
      </c>
      <c r="D28" s="40" t="str">
        <f t="shared" si="7"/>
        <v>#N/A</v>
      </c>
      <c r="E28" s="40" t="str">
        <f t="shared" si="7"/>
        <v>#N/A</v>
      </c>
      <c r="F28" s="40"/>
    </row>
    <row r="29">
      <c r="A29" s="2"/>
      <c r="B29" s="40"/>
      <c r="C29" s="40"/>
      <c r="D29" s="40"/>
      <c r="E29" s="40"/>
      <c r="F29" s="40"/>
    </row>
    <row r="30">
      <c r="A30" s="2" t="s">
        <v>0</v>
      </c>
      <c r="B30" s="40"/>
      <c r="C30" s="40"/>
      <c r="D30" s="40"/>
      <c r="E30" s="40"/>
      <c r="F30" s="40"/>
    </row>
    <row r="31">
      <c r="A31" s="2" t="s">
        <v>3</v>
      </c>
      <c r="B31" s="40">
        <f t="shared" ref="B31:E31" si="8">(offset(B$16,match($A31,$A$17:$A$19,0),0)/offset(B$20,match($I$11,$A$21:$A$23,0),0)-1)/B$12</f>
        <v>-1.281482146</v>
      </c>
      <c r="C31" s="40" t="str">
        <f t="shared" si="8"/>
        <v>#N/A</v>
      </c>
      <c r="D31" s="40" t="str">
        <f t="shared" si="8"/>
        <v>#N/A</v>
      </c>
      <c r="E31" s="40" t="str">
        <f t="shared" si="8"/>
        <v>#N/A</v>
      </c>
      <c r="F31" s="40"/>
    </row>
    <row r="32">
      <c r="A32" s="2" t="s">
        <v>4</v>
      </c>
      <c r="B32" s="40">
        <f t="shared" ref="B32:E32" si="9">(offset(B$16,match($A32,$A$17:$A$19,0),0)/offset(B$20,match($I$11,$A$21:$A$23,0),0)-1)/B$12</f>
        <v>-0.7352480728</v>
      </c>
      <c r="C32" s="40" t="str">
        <f t="shared" si="9"/>
        <v>#N/A</v>
      </c>
      <c r="D32" s="40" t="str">
        <f t="shared" si="9"/>
        <v>#N/A</v>
      </c>
      <c r="E32" s="40" t="str">
        <f t="shared" si="9"/>
        <v>#N/A</v>
      </c>
      <c r="F32" s="40"/>
    </row>
    <row r="33">
      <c r="A33" s="2" t="s">
        <v>5</v>
      </c>
      <c r="B33" s="40">
        <f t="shared" ref="B33:E33" si="10">(offset(B$16,match($A33,$A$17:$A$19,0),0)/offset(B$20,match($I$11,$A$21:$A$23,0),0)-1)/B$12</f>
        <v>-0.7352480728</v>
      </c>
      <c r="C33" s="40" t="str">
        <f t="shared" si="10"/>
        <v>#N/A</v>
      </c>
      <c r="D33" s="40" t="str">
        <f t="shared" si="10"/>
        <v>#N/A</v>
      </c>
      <c r="E33" s="40" t="str">
        <f t="shared" si="10"/>
        <v>#N/A</v>
      </c>
      <c r="F33" s="40"/>
    </row>
    <row r="34">
      <c r="A34" s="6"/>
    </row>
    <row r="35">
      <c r="A35" s="6"/>
    </row>
    <row r="36">
      <c r="A36" s="2" t="s">
        <v>499</v>
      </c>
      <c r="B36" s="9" t="str">
        <f t="shared" ref="B36:F36" si="11">B9</f>
        <v>XBU7D</v>
      </c>
      <c r="C36" s="9" t="str">
        <f t="shared" si="11"/>
        <v/>
      </c>
      <c r="D36" s="9" t="str">
        <f t="shared" si="11"/>
        <v/>
      </c>
      <c r="E36" s="9" t="str">
        <f t="shared" si="11"/>
        <v/>
      </c>
      <c r="F36" s="9" t="str">
        <f t="shared" si="11"/>
        <v/>
      </c>
    </row>
    <row r="37">
      <c r="A37" s="2" t="s">
        <v>500</v>
      </c>
      <c r="B37" s="41" t="s">
        <v>501</v>
      </c>
      <c r="C37" s="41" t="s">
        <v>501</v>
      </c>
      <c r="D37" s="41" t="s">
        <v>95</v>
      </c>
      <c r="E37" s="41" t="s">
        <v>95</v>
      </c>
      <c r="F37" s="41"/>
    </row>
    <row r="38">
      <c r="A38" s="2" t="s">
        <v>502</v>
      </c>
      <c r="B38" s="42">
        <v>10.0</v>
      </c>
      <c r="C38" s="42">
        <v>10.0</v>
      </c>
      <c r="D38" s="42">
        <v>10000.0</v>
      </c>
      <c r="E38" s="42">
        <v>10000.0</v>
      </c>
      <c r="F38" s="42"/>
    </row>
    <row r="39">
      <c r="A39" s="2" t="s">
        <v>503</v>
      </c>
      <c r="B39" s="43" t="s">
        <v>504</v>
      </c>
      <c r="C39" s="43" t="s">
        <v>504</v>
      </c>
      <c r="D39" s="43" t="s">
        <v>504</v>
      </c>
      <c r="E39" s="43" t="s">
        <v>505</v>
      </c>
      <c r="F39" s="43"/>
    </row>
    <row r="40">
      <c r="A40" s="2" t="s">
        <v>501</v>
      </c>
      <c r="B40" s="46">
        <f t="shared" ref="B40:E40" si="12">if(B37="contracts",B38,if(B37=B14,abs(B38/B15),if(B39="long xbt",abs(B38*B18/B15),abs(B38*B17/B15))))</f>
        <v>10</v>
      </c>
      <c r="C40" s="46">
        <f t="shared" si="12"/>
        <v>10</v>
      </c>
      <c r="D40" s="46" t="str">
        <f t="shared" si="12"/>
        <v>#N/A</v>
      </c>
      <c r="E40" s="46" t="str">
        <f t="shared" si="12"/>
        <v>#N/A</v>
      </c>
      <c r="F40" s="46"/>
    </row>
    <row r="41">
      <c r="A41" s="6"/>
      <c r="B41" s="10"/>
      <c r="C41" s="10"/>
      <c r="D41" s="10"/>
      <c r="E41" s="10"/>
      <c r="F41" s="10"/>
    </row>
    <row r="42">
      <c r="A42" s="2" t="s">
        <v>509</v>
      </c>
      <c r="B42" s="10">
        <f>if(B39="long xbt",sum('Orderbook Data'!K101:K126),sum('Orderbook Data'!H101:H126))</f>
        <v>0</v>
      </c>
      <c r="C42" s="10">
        <f>if(C39="long xbt",sum('Orderbook Data'!K11:K36),sum('Orderbook Data'!H11:H36))</f>
        <v>0</v>
      </c>
      <c r="D42" s="10" t="str">
        <f>if(D39="long xbt",sum('Orderbook Data'!K41:K66),sum('Orderbook Data'!H41:H66))</f>
        <v>#N/A</v>
      </c>
      <c r="E42" s="10" t="str">
        <f>if(E39="long xbt",sum('Orderbook Data'!K71:K96),sum('Orderbook Data'!H71:H96))</f>
        <v>#N/A</v>
      </c>
      <c r="F42" s="10"/>
    </row>
    <row r="43">
      <c r="A43" s="2" t="s">
        <v>510</v>
      </c>
      <c r="B43" s="46">
        <f t="shared" ref="B43:E43" si="13">B40-B42</f>
        <v>10</v>
      </c>
      <c r="C43" s="46">
        <f t="shared" si="13"/>
        <v>10</v>
      </c>
      <c r="D43" s="46" t="str">
        <f t="shared" si="13"/>
        <v>#N/A</v>
      </c>
      <c r="E43" s="46" t="str">
        <f t="shared" si="13"/>
        <v>#N/A</v>
      </c>
      <c r="F43" s="10"/>
    </row>
    <row r="44">
      <c r="A44" s="2" t="s">
        <v>511</v>
      </c>
      <c r="B44" s="47" t="str">
        <f>if(B39="long xbt",sum('Orderbook Data'!M101:M126),sum('Orderbook Data'!J101:J126))</f>
        <v>#DIV/0!</v>
      </c>
      <c r="C44" s="47" t="str">
        <f>if(C39="long xbt",sum('Orderbook Data'!M11:M36),sum('Orderbook Data'!J11:J36))</f>
        <v>#DIV/0!</v>
      </c>
      <c r="D44" s="47" t="str">
        <f>if(D39="long xbt",sum('Orderbook Data'!M41:M66),sum('Orderbook Data'!J41:J66))</f>
        <v>#N/A</v>
      </c>
      <c r="E44" s="47" t="str">
        <f>if(E39="long xbt",sum('Orderbook Data'!M71:M96),sum('Orderbook Data'!J71:J96))</f>
        <v>#N/A</v>
      </c>
      <c r="F44" s="47"/>
    </row>
    <row r="45">
      <c r="A45" s="6"/>
      <c r="B45" s="10"/>
      <c r="C45" s="10"/>
      <c r="D45" s="10"/>
      <c r="E45" s="10"/>
      <c r="F45" s="10"/>
    </row>
    <row r="46">
      <c r="A46" s="2" t="s">
        <v>393</v>
      </c>
      <c r="B46" s="48" t="str">
        <f t="shared" ref="B46:E46" si="14">B44/offset(B$20,match($I$11,$A$21:$A$23,0),0)-1</f>
        <v>#DIV/0!</v>
      </c>
      <c r="C46" s="48" t="str">
        <f t="shared" si="14"/>
        <v>#DIV/0!</v>
      </c>
      <c r="D46" s="48" t="str">
        <f t="shared" si="14"/>
        <v>#N/A</v>
      </c>
      <c r="E46" s="48" t="str">
        <f t="shared" si="14"/>
        <v>#N/A</v>
      </c>
      <c r="F46" s="48"/>
    </row>
    <row r="47">
      <c r="A47" s="2" t="s">
        <v>0</v>
      </c>
      <c r="B47" s="48"/>
      <c r="C47" s="48" t="str">
        <f t="shared" ref="C47:E47" si="15">C46/C12</f>
        <v>#DIV/0!</v>
      </c>
      <c r="D47" s="48" t="str">
        <f t="shared" si="15"/>
        <v>#N/A</v>
      </c>
      <c r="E47" s="48" t="str">
        <f t="shared" si="15"/>
        <v>#N/A</v>
      </c>
      <c r="F47" s="48"/>
    </row>
    <row r="49">
      <c r="A49" s="2"/>
      <c r="D49" s="49"/>
      <c r="E49" s="49"/>
    </row>
    <row r="50">
      <c r="A50" s="2"/>
      <c r="D50" s="49"/>
      <c r="E50" s="49"/>
    </row>
    <row r="51">
      <c r="A51" s="2"/>
    </row>
    <row r="52">
      <c r="A52" s="6"/>
    </row>
    <row r="53">
      <c r="A53" s="2"/>
    </row>
    <row r="54">
      <c r="A54" s="2"/>
    </row>
    <row r="55">
      <c r="A55" s="6"/>
    </row>
    <row r="56">
      <c r="A56" s="2"/>
    </row>
    <row r="57">
      <c r="A57" s="2"/>
    </row>
    <row r="58">
      <c r="A58" s="2"/>
    </row>
    <row r="59">
      <c r="A59" s="2"/>
    </row>
    <row r="60">
      <c r="A60" s="6"/>
    </row>
    <row r="61">
      <c r="A61" s="2"/>
    </row>
    <row r="62">
      <c r="A62" s="2"/>
    </row>
    <row r="63">
      <c r="A63" s="2"/>
    </row>
    <row r="64">
      <c r="A64" s="2"/>
    </row>
    <row r="65">
      <c r="A65" s="2"/>
    </row>
    <row r="66">
      <c r="A66" s="2"/>
    </row>
    <row r="67">
      <c r="A67" s="2"/>
    </row>
    <row r="68">
      <c r="A68" s="2"/>
    </row>
    <row r="69">
      <c r="A69" s="2"/>
    </row>
    <row r="70">
      <c r="A70" s="6"/>
    </row>
    <row r="71">
      <c r="A71" s="2"/>
    </row>
    <row r="72">
      <c r="A72" s="2"/>
    </row>
    <row r="73">
      <c r="A73" s="2"/>
    </row>
    <row r="74">
      <c r="A74" s="2"/>
    </row>
    <row r="75">
      <c r="A75" s="6"/>
    </row>
    <row r="76">
      <c r="A76" s="2"/>
    </row>
    <row r="77">
      <c r="A77" s="2"/>
    </row>
    <row r="78">
      <c r="A78" s="2"/>
    </row>
    <row r="79">
      <c r="A79" s="2"/>
    </row>
  </sheetData>
  <mergeCells count="1">
    <mergeCell ref="H7:I7"/>
  </mergeCells>
  <dataValidations>
    <dataValidation type="list" allowBlank="1" sqref="B39:F39">
      <formula1>"Long XBT,Short XBT"</formula1>
    </dataValidation>
    <dataValidation type="list" allowBlank="1" sqref="I11">
      <formula1>"BFX Spot,Trader Fair,BFX Fair"</formula1>
    </dataValidation>
    <dataValidation type="list" allowBlank="1" sqref="B37:F37">
      <formula1>"Contracts,USD,XBT"</formula1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9">
      <c r="A9" s="2"/>
      <c r="B9" s="3" t="s">
        <v>0</v>
      </c>
    </row>
    <row r="10">
      <c r="A10" s="2" t="s">
        <v>2</v>
      </c>
      <c r="B10" s="2" t="s">
        <v>3</v>
      </c>
      <c r="C10" s="2" t="s">
        <v>4</v>
      </c>
      <c r="D10" s="2" t="s">
        <v>5</v>
      </c>
    </row>
    <row r="11">
      <c r="A11" s="5" t="str">
        <f>Pricer!C9</f>
        <v/>
      </c>
      <c r="B11" s="8" t="str">
        <f>offset(Pricer!$A$30,match(B$10,Pricer!$A$31:$A$33,0),match($A11,Pricer!$B$9:$F$9,0))</f>
        <v>#N/A</v>
      </c>
      <c r="C11" s="8" t="str">
        <f>offset(Pricer!$A$30,match(C$10,Pricer!$A$31:$A$33,0),match($A11,Pricer!$B$9:$F$9,0))</f>
        <v>#N/A</v>
      </c>
      <c r="D11" s="8" t="str">
        <f>offset(Pricer!$A$30,match(D$10,Pricer!$A$31:$A$33,0),match($A11,Pricer!$B$9:$F$9,0))</f>
        <v>#N/A</v>
      </c>
    </row>
    <row r="12">
      <c r="A12" s="5" t="str">
        <f>Pricer!D9</f>
        <v/>
      </c>
      <c r="B12" s="8" t="str">
        <f>offset(Pricer!$A$30,match(B$10,Pricer!$A$31:$A$33,0),match($A12,Pricer!$B$9:$F$9,0))</f>
        <v>#N/A</v>
      </c>
      <c r="C12" s="8" t="str">
        <f>offset(Pricer!$A$30,match(C$10,Pricer!$A$31:$A$33,0),match($A12,Pricer!$B$9:$F$9,0))</f>
        <v>#N/A</v>
      </c>
      <c r="D12" s="8" t="str">
        <f>offset(Pricer!$A$30,match(D$10,Pricer!$A$31:$A$33,0),match($A12,Pricer!$B$9:$F$9,0))</f>
        <v>#N/A</v>
      </c>
    </row>
    <row r="13">
      <c r="A13" s="5" t="str">
        <f>Pricer!E9</f>
        <v/>
      </c>
      <c r="B13" s="8" t="str">
        <f>offset(Pricer!$A$30,match(B$10,Pricer!$A$31:$A$33,0),match($A13,Pricer!$B$9:$F$9,0))</f>
        <v>#N/A</v>
      </c>
      <c r="C13" s="8" t="str">
        <f>offset(Pricer!$A$30,match(C$10,Pricer!$A$31:$A$33,0),match($A13,Pricer!$B$9:$F$9,0))</f>
        <v>#N/A</v>
      </c>
      <c r="D13" s="8" t="str">
        <f>offset(Pricer!$A$30,match(D$10,Pricer!$A$31:$A$33,0),match($A13,Pricer!$B$9:$F$9,0))</f>
        <v>#N/A</v>
      </c>
    </row>
    <row r="14">
      <c r="A14" s="5"/>
      <c r="B14" s="8"/>
      <c r="C14" s="8"/>
      <c r="D14" s="8"/>
    </row>
  </sheetData>
  <mergeCells count="1">
    <mergeCell ref="B9:D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8" max="8" width="18.43"/>
    <col customWidth="1" min="9" max="9" width="20.29"/>
    <col customWidth="1" min="10" max="10" width="18.0"/>
    <col customWidth="1" min="11" max="11" width="19.71"/>
    <col customWidth="1" min="12" max="12" width="20.57"/>
  </cols>
  <sheetData>
    <row r="1">
      <c r="A1" s="1"/>
    </row>
    <row r="9">
      <c r="A9" s="4" t="str">
        <f>Pricer!C9&amp;" Orderbook"</f>
        <v> Orderbook</v>
      </c>
    </row>
    <row r="10">
      <c r="A10" s="6" t="str">
        <f>ImportRealtimeJSON("https://www.bitmex.com:443/api/v1/orderBook?symbol="&amp;left(A9,6)&amp;"&amp;depth=25")</f>
        <v/>
      </c>
      <c r="B10" s="6"/>
      <c r="C10" s="6"/>
      <c r="D10" s="6"/>
      <c r="E10" s="6"/>
      <c r="F10" s="6"/>
      <c r="G10" s="6"/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</row>
    <row r="11">
      <c r="A11" s="10" t="s">
        <v>13</v>
      </c>
      <c r="B11" s="10"/>
      <c r="C11" s="10"/>
      <c r="D11" s="10"/>
      <c r="E11" s="10"/>
      <c r="F11" s="10"/>
      <c r="G11" s="10"/>
      <c r="H11" s="13">
        <f>if(value(C11)&lt;Pricer!$C$40,value(C11),Pricer!$C$40)</f>
        <v>0</v>
      </c>
      <c r="I11" s="15">
        <f>Pricer!$C$40-H11</f>
        <v>10</v>
      </c>
      <c r="J11" s="13" t="str">
        <f t="shared" ref="J11:J36" si="1">H11/sum($H$11:$H$36)*value(D11)</f>
        <v>#DIV/0!</v>
      </c>
      <c r="K11" s="13">
        <f>if(value(F11)&lt;Pricer!$C$40,value(F11),Pricer!$C$40)</f>
        <v>0</v>
      </c>
      <c r="L11" s="15">
        <f>Pricer!$C$40-K11</f>
        <v>10</v>
      </c>
      <c r="M11" s="13" t="str">
        <f t="shared" ref="M11:M36" si="2">K11/sum($K$11:$K$36)*value(E11)</f>
        <v>#DIV/0!</v>
      </c>
    </row>
    <row r="12">
      <c r="A12" s="10"/>
      <c r="B12" s="10"/>
      <c r="C12" s="10"/>
      <c r="D12" s="10"/>
      <c r="E12" s="10"/>
      <c r="F12" s="10"/>
      <c r="G12" s="10"/>
      <c r="H12" s="13">
        <f t="shared" ref="H12:H36" si="3">if(value(C12)&lt;I11,value(C12),I11)</f>
        <v>0</v>
      </c>
      <c r="I12" s="15">
        <f t="shared" ref="I12:I36" si="4">I11-H12</f>
        <v>10</v>
      </c>
      <c r="J12" s="13" t="str">
        <f t="shared" si="1"/>
        <v>#DIV/0!</v>
      </c>
      <c r="K12" s="13">
        <f t="shared" ref="K12:K36" si="5">if(value(F12)&lt;L11,value(F12),L11)</f>
        <v>0</v>
      </c>
      <c r="L12" s="15">
        <f t="shared" ref="L12:L36" si="6">L11-K12</f>
        <v>10</v>
      </c>
      <c r="M12" s="13" t="str">
        <f t="shared" si="2"/>
        <v>#DIV/0!</v>
      </c>
    </row>
    <row r="13">
      <c r="A13" s="10"/>
      <c r="B13" s="10"/>
      <c r="C13" s="10"/>
      <c r="D13" s="10"/>
      <c r="E13" s="10"/>
      <c r="F13" s="10"/>
      <c r="G13" s="10"/>
      <c r="H13" s="13">
        <f t="shared" si="3"/>
        <v>0</v>
      </c>
      <c r="I13" s="15">
        <f t="shared" si="4"/>
        <v>10</v>
      </c>
      <c r="J13" s="13" t="str">
        <f t="shared" si="1"/>
        <v>#DIV/0!</v>
      </c>
      <c r="K13" s="13">
        <f t="shared" si="5"/>
        <v>0</v>
      </c>
      <c r="L13" s="15">
        <f t="shared" si="6"/>
        <v>10</v>
      </c>
      <c r="M13" s="13" t="str">
        <f t="shared" si="2"/>
        <v>#DIV/0!</v>
      </c>
    </row>
    <row r="14">
      <c r="A14" s="10"/>
      <c r="B14" s="10"/>
      <c r="C14" s="10"/>
      <c r="D14" s="10"/>
      <c r="E14" s="10"/>
      <c r="F14" s="10"/>
      <c r="G14" s="10"/>
      <c r="H14" s="13">
        <f t="shared" si="3"/>
        <v>0</v>
      </c>
      <c r="I14" s="15">
        <f t="shared" si="4"/>
        <v>10</v>
      </c>
      <c r="J14" s="13" t="str">
        <f t="shared" si="1"/>
        <v>#DIV/0!</v>
      </c>
      <c r="K14" s="13">
        <f t="shared" si="5"/>
        <v>0</v>
      </c>
      <c r="L14" s="15">
        <f t="shared" si="6"/>
        <v>10</v>
      </c>
      <c r="M14" s="13" t="str">
        <f t="shared" si="2"/>
        <v>#DIV/0!</v>
      </c>
    </row>
    <row r="15">
      <c r="A15" s="10"/>
      <c r="B15" s="10"/>
      <c r="C15" s="10"/>
      <c r="D15" s="10"/>
      <c r="E15" s="10"/>
      <c r="F15" s="10"/>
      <c r="G15" s="10"/>
      <c r="H15" s="13">
        <f t="shared" si="3"/>
        <v>0</v>
      </c>
      <c r="I15" s="15">
        <f t="shared" si="4"/>
        <v>10</v>
      </c>
      <c r="J15" s="13" t="str">
        <f t="shared" si="1"/>
        <v>#DIV/0!</v>
      </c>
      <c r="K15" s="13">
        <f t="shared" si="5"/>
        <v>0</v>
      </c>
      <c r="L15" s="15">
        <f t="shared" si="6"/>
        <v>10</v>
      </c>
      <c r="M15" s="13" t="str">
        <f t="shared" si="2"/>
        <v>#DIV/0!</v>
      </c>
    </row>
    <row r="16">
      <c r="A16" s="10"/>
      <c r="B16" s="10"/>
      <c r="C16" s="10"/>
      <c r="D16" s="10"/>
      <c r="E16" s="10"/>
      <c r="F16" s="10"/>
      <c r="G16" s="10"/>
      <c r="H16" s="13">
        <f t="shared" si="3"/>
        <v>0</v>
      </c>
      <c r="I16" s="15">
        <f t="shared" si="4"/>
        <v>10</v>
      </c>
      <c r="J16" s="13" t="str">
        <f t="shared" si="1"/>
        <v>#DIV/0!</v>
      </c>
      <c r="K16" s="13">
        <f t="shared" si="5"/>
        <v>0</v>
      </c>
      <c r="L16" s="15">
        <f t="shared" si="6"/>
        <v>10</v>
      </c>
      <c r="M16" s="13" t="str">
        <f t="shared" si="2"/>
        <v>#DIV/0!</v>
      </c>
    </row>
    <row r="17">
      <c r="A17" s="10"/>
      <c r="B17" s="10"/>
      <c r="C17" s="10"/>
      <c r="D17" s="10"/>
      <c r="E17" s="10"/>
      <c r="F17" s="10"/>
      <c r="G17" s="10"/>
      <c r="H17" s="13">
        <f t="shared" si="3"/>
        <v>0</v>
      </c>
      <c r="I17" s="15">
        <f t="shared" si="4"/>
        <v>10</v>
      </c>
      <c r="J17" s="13" t="str">
        <f t="shared" si="1"/>
        <v>#DIV/0!</v>
      </c>
      <c r="K17" s="13">
        <f t="shared" si="5"/>
        <v>0</v>
      </c>
      <c r="L17" s="15">
        <f t="shared" si="6"/>
        <v>10</v>
      </c>
      <c r="M17" s="13" t="str">
        <f t="shared" si="2"/>
        <v>#DIV/0!</v>
      </c>
    </row>
    <row r="18">
      <c r="A18" s="10"/>
      <c r="B18" s="10"/>
      <c r="C18" s="10"/>
      <c r="D18" s="10"/>
      <c r="E18" s="10"/>
      <c r="F18" s="10"/>
      <c r="G18" s="10"/>
      <c r="H18" s="13">
        <f t="shared" si="3"/>
        <v>0</v>
      </c>
      <c r="I18" s="15">
        <f t="shared" si="4"/>
        <v>10</v>
      </c>
      <c r="J18" s="13" t="str">
        <f t="shared" si="1"/>
        <v>#DIV/0!</v>
      </c>
      <c r="K18" s="13">
        <f t="shared" si="5"/>
        <v>0</v>
      </c>
      <c r="L18" s="15">
        <f t="shared" si="6"/>
        <v>10</v>
      </c>
      <c r="M18" s="13" t="str">
        <f t="shared" si="2"/>
        <v>#DIV/0!</v>
      </c>
    </row>
    <row r="19">
      <c r="A19" s="10"/>
      <c r="B19" s="10"/>
      <c r="C19" s="10"/>
      <c r="D19" s="10"/>
      <c r="E19" s="10"/>
      <c r="F19" s="10"/>
      <c r="G19" s="10"/>
      <c r="H19" s="13">
        <f t="shared" si="3"/>
        <v>0</v>
      </c>
      <c r="I19" s="15">
        <f t="shared" si="4"/>
        <v>10</v>
      </c>
      <c r="J19" s="13" t="str">
        <f t="shared" si="1"/>
        <v>#DIV/0!</v>
      </c>
      <c r="K19" s="13">
        <f t="shared" si="5"/>
        <v>0</v>
      </c>
      <c r="L19" s="15">
        <f t="shared" si="6"/>
        <v>10</v>
      </c>
      <c r="M19" s="13" t="str">
        <f t="shared" si="2"/>
        <v>#DIV/0!</v>
      </c>
    </row>
    <row r="20">
      <c r="A20" s="10"/>
      <c r="B20" s="10"/>
      <c r="C20" s="10"/>
      <c r="D20" s="10"/>
      <c r="E20" s="10"/>
      <c r="F20" s="10"/>
      <c r="G20" s="10"/>
      <c r="H20" s="13">
        <f t="shared" si="3"/>
        <v>0</v>
      </c>
      <c r="I20" s="15">
        <f t="shared" si="4"/>
        <v>10</v>
      </c>
      <c r="J20" s="13" t="str">
        <f t="shared" si="1"/>
        <v>#DIV/0!</v>
      </c>
      <c r="K20" s="13">
        <f t="shared" si="5"/>
        <v>0</v>
      </c>
      <c r="L20" s="15">
        <f t="shared" si="6"/>
        <v>10</v>
      </c>
      <c r="M20" s="13" t="str">
        <f t="shared" si="2"/>
        <v>#DIV/0!</v>
      </c>
    </row>
    <row r="21">
      <c r="A21" s="10"/>
      <c r="B21" s="10"/>
      <c r="C21" s="10"/>
      <c r="D21" s="10"/>
      <c r="E21" s="10"/>
      <c r="F21" s="10"/>
      <c r="G21" s="10"/>
      <c r="H21" s="13">
        <f t="shared" si="3"/>
        <v>0</v>
      </c>
      <c r="I21" s="15">
        <f t="shared" si="4"/>
        <v>10</v>
      </c>
      <c r="J21" s="13" t="str">
        <f t="shared" si="1"/>
        <v>#DIV/0!</v>
      </c>
      <c r="K21" s="13">
        <f t="shared" si="5"/>
        <v>0</v>
      </c>
      <c r="L21" s="15">
        <f t="shared" si="6"/>
        <v>10</v>
      </c>
      <c r="M21" s="13" t="str">
        <f t="shared" si="2"/>
        <v>#DIV/0!</v>
      </c>
    </row>
    <row r="22">
      <c r="A22" s="10"/>
      <c r="B22" s="10"/>
      <c r="C22" s="10"/>
      <c r="D22" s="10"/>
      <c r="E22" s="10"/>
      <c r="F22" s="10"/>
      <c r="G22" s="10"/>
      <c r="H22" s="13">
        <f t="shared" si="3"/>
        <v>0</v>
      </c>
      <c r="I22" s="15">
        <f t="shared" si="4"/>
        <v>10</v>
      </c>
      <c r="J22" s="13" t="str">
        <f t="shared" si="1"/>
        <v>#DIV/0!</v>
      </c>
      <c r="K22" s="13">
        <f t="shared" si="5"/>
        <v>0</v>
      </c>
      <c r="L22" s="15">
        <f t="shared" si="6"/>
        <v>10</v>
      </c>
      <c r="M22" s="13" t="str">
        <f t="shared" si="2"/>
        <v>#DIV/0!</v>
      </c>
    </row>
    <row r="23">
      <c r="A23" s="10"/>
      <c r="B23" s="10"/>
      <c r="C23" s="10"/>
      <c r="D23" s="10"/>
      <c r="E23" s="10"/>
      <c r="F23" s="10"/>
      <c r="G23" s="10"/>
      <c r="H23" s="13">
        <f t="shared" si="3"/>
        <v>0</v>
      </c>
      <c r="I23" s="15">
        <f t="shared" si="4"/>
        <v>10</v>
      </c>
      <c r="J23" s="13" t="str">
        <f t="shared" si="1"/>
        <v>#DIV/0!</v>
      </c>
      <c r="K23" s="13">
        <f t="shared" si="5"/>
        <v>0</v>
      </c>
      <c r="L23" s="15">
        <f t="shared" si="6"/>
        <v>10</v>
      </c>
      <c r="M23" s="13" t="str">
        <f t="shared" si="2"/>
        <v>#DIV/0!</v>
      </c>
    </row>
    <row r="24">
      <c r="A24" s="10"/>
      <c r="B24" s="10"/>
      <c r="C24" s="10"/>
      <c r="D24" s="10"/>
      <c r="E24" s="10"/>
      <c r="F24" s="10"/>
      <c r="G24" s="10"/>
      <c r="H24" s="13">
        <f t="shared" si="3"/>
        <v>0</v>
      </c>
      <c r="I24" s="15">
        <f t="shared" si="4"/>
        <v>10</v>
      </c>
      <c r="J24" s="13" t="str">
        <f t="shared" si="1"/>
        <v>#DIV/0!</v>
      </c>
      <c r="K24" s="13">
        <f t="shared" si="5"/>
        <v>0</v>
      </c>
      <c r="L24" s="15">
        <f t="shared" si="6"/>
        <v>10</v>
      </c>
      <c r="M24" s="13" t="str">
        <f t="shared" si="2"/>
        <v>#DIV/0!</v>
      </c>
    </row>
    <row r="25">
      <c r="A25" s="10"/>
      <c r="B25" s="10"/>
      <c r="C25" s="10"/>
      <c r="D25" s="10"/>
      <c r="E25" s="10"/>
      <c r="F25" s="10"/>
      <c r="G25" s="10"/>
      <c r="H25" s="13">
        <f t="shared" si="3"/>
        <v>0</v>
      </c>
      <c r="I25" s="15">
        <f t="shared" si="4"/>
        <v>10</v>
      </c>
      <c r="J25" s="13" t="str">
        <f t="shared" si="1"/>
        <v>#DIV/0!</v>
      </c>
      <c r="K25" s="13">
        <f t="shared" si="5"/>
        <v>0</v>
      </c>
      <c r="L25" s="15">
        <f t="shared" si="6"/>
        <v>10</v>
      </c>
      <c r="M25" s="13" t="str">
        <f t="shared" si="2"/>
        <v>#DIV/0!</v>
      </c>
    </row>
    <row r="26">
      <c r="A26" s="10"/>
      <c r="B26" s="10"/>
      <c r="C26" s="10"/>
      <c r="D26" s="10"/>
      <c r="E26" s="10"/>
      <c r="F26" s="10"/>
      <c r="G26" s="10"/>
      <c r="H26" s="13">
        <f t="shared" si="3"/>
        <v>0</v>
      </c>
      <c r="I26" s="15">
        <f t="shared" si="4"/>
        <v>10</v>
      </c>
      <c r="J26" s="13" t="str">
        <f t="shared" si="1"/>
        <v>#DIV/0!</v>
      </c>
      <c r="K26" s="13">
        <f t="shared" si="5"/>
        <v>0</v>
      </c>
      <c r="L26" s="15">
        <f t="shared" si="6"/>
        <v>10</v>
      </c>
      <c r="M26" s="13" t="str">
        <f t="shared" si="2"/>
        <v>#DIV/0!</v>
      </c>
    </row>
    <row r="27">
      <c r="A27" s="10"/>
      <c r="B27" s="10"/>
      <c r="C27" s="10"/>
      <c r="D27" s="10"/>
      <c r="E27" s="10"/>
      <c r="F27" s="10"/>
      <c r="G27" s="10"/>
      <c r="H27" s="13">
        <f t="shared" si="3"/>
        <v>0</v>
      </c>
      <c r="I27" s="15">
        <f t="shared" si="4"/>
        <v>10</v>
      </c>
      <c r="J27" s="13" t="str">
        <f t="shared" si="1"/>
        <v>#DIV/0!</v>
      </c>
      <c r="K27" s="13">
        <f t="shared" si="5"/>
        <v>0</v>
      </c>
      <c r="L27" s="15">
        <f t="shared" si="6"/>
        <v>10</v>
      </c>
      <c r="M27" s="13" t="str">
        <f t="shared" si="2"/>
        <v>#DIV/0!</v>
      </c>
    </row>
    <row r="28">
      <c r="A28" s="10"/>
      <c r="B28" s="10"/>
      <c r="C28" s="10"/>
      <c r="D28" s="10"/>
      <c r="E28" s="10"/>
      <c r="F28" s="10"/>
      <c r="G28" s="10"/>
      <c r="H28" s="13">
        <f t="shared" si="3"/>
        <v>0</v>
      </c>
      <c r="I28" s="15">
        <f t="shared" si="4"/>
        <v>10</v>
      </c>
      <c r="J28" s="13" t="str">
        <f t="shared" si="1"/>
        <v>#DIV/0!</v>
      </c>
      <c r="K28" s="13">
        <f t="shared" si="5"/>
        <v>0</v>
      </c>
      <c r="L28" s="15">
        <f t="shared" si="6"/>
        <v>10</v>
      </c>
      <c r="M28" s="13" t="str">
        <f t="shared" si="2"/>
        <v>#DIV/0!</v>
      </c>
    </row>
    <row r="29">
      <c r="A29" s="10"/>
      <c r="B29" s="10"/>
      <c r="C29" s="10"/>
      <c r="D29" s="10"/>
      <c r="E29" s="10"/>
      <c r="F29" s="10"/>
      <c r="G29" s="10"/>
      <c r="H29" s="13">
        <f t="shared" si="3"/>
        <v>0</v>
      </c>
      <c r="I29" s="15">
        <f t="shared" si="4"/>
        <v>10</v>
      </c>
      <c r="J29" s="13" t="str">
        <f t="shared" si="1"/>
        <v>#DIV/0!</v>
      </c>
      <c r="K29" s="13">
        <f t="shared" si="5"/>
        <v>0</v>
      </c>
      <c r="L29" s="15">
        <f t="shared" si="6"/>
        <v>10</v>
      </c>
      <c r="M29" s="13" t="str">
        <f t="shared" si="2"/>
        <v>#DIV/0!</v>
      </c>
    </row>
    <row r="30">
      <c r="A30" s="10"/>
      <c r="B30" s="10"/>
      <c r="C30" s="10"/>
      <c r="D30" s="10"/>
      <c r="E30" s="10"/>
      <c r="F30" s="10"/>
      <c r="G30" s="10"/>
      <c r="H30" s="13">
        <f t="shared" si="3"/>
        <v>0</v>
      </c>
      <c r="I30" s="15">
        <f t="shared" si="4"/>
        <v>10</v>
      </c>
      <c r="J30" s="13" t="str">
        <f t="shared" si="1"/>
        <v>#DIV/0!</v>
      </c>
      <c r="K30" s="13">
        <f t="shared" si="5"/>
        <v>0</v>
      </c>
      <c r="L30" s="15">
        <f t="shared" si="6"/>
        <v>10</v>
      </c>
      <c r="M30" s="13" t="str">
        <f t="shared" si="2"/>
        <v>#DIV/0!</v>
      </c>
    </row>
    <row r="31">
      <c r="A31" s="10"/>
      <c r="B31" s="10"/>
      <c r="C31" s="10"/>
      <c r="D31" s="10"/>
      <c r="E31" s="10"/>
      <c r="F31" s="10"/>
      <c r="G31" s="10"/>
      <c r="H31" s="13">
        <f t="shared" si="3"/>
        <v>0</v>
      </c>
      <c r="I31" s="15">
        <f t="shared" si="4"/>
        <v>10</v>
      </c>
      <c r="J31" s="13" t="str">
        <f t="shared" si="1"/>
        <v>#DIV/0!</v>
      </c>
      <c r="K31" s="13">
        <f t="shared" si="5"/>
        <v>0</v>
      </c>
      <c r="L31" s="15">
        <f t="shared" si="6"/>
        <v>10</v>
      </c>
      <c r="M31" s="13" t="str">
        <f t="shared" si="2"/>
        <v>#DIV/0!</v>
      </c>
    </row>
    <row r="32">
      <c r="A32" s="10"/>
      <c r="B32" s="10"/>
      <c r="C32" s="10"/>
      <c r="D32" s="10"/>
      <c r="E32" s="10"/>
      <c r="F32" s="10"/>
      <c r="G32" s="10"/>
      <c r="H32" s="13">
        <f t="shared" si="3"/>
        <v>0</v>
      </c>
      <c r="I32" s="15">
        <f t="shared" si="4"/>
        <v>10</v>
      </c>
      <c r="J32" s="13" t="str">
        <f t="shared" si="1"/>
        <v>#DIV/0!</v>
      </c>
      <c r="K32" s="13">
        <f t="shared" si="5"/>
        <v>0</v>
      </c>
      <c r="L32" s="15">
        <f t="shared" si="6"/>
        <v>10</v>
      </c>
      <c r="M32" s="13" t="str">
        <f t="shared" si="2"/>
        <v>#DIV/0!</v>
      </c>
    </row>
    <row r="33">
      <c r="A33" s="10"/>
      <c r="B33" s="10"/>
      <c r="C33" s="10"/>
      <c r="D33" s="10"/>
      <c r="E33" s="10"/>
      <c r="F33" s="10"/>
      <c r="G33" s="10"/>
      <c r="H33" s="13">
        <f t="shared" si="3"/>
        <v>0</v>
      </c>
      <c r="I33" s="15">
        <f t="shared" si="4"/>
        <v>10</v>
      </c>
      <c r="J33" s="13" t="str">
        <f t="shared" si="1"/>
        <v>#DIV/0!</v>
      </c>
      <c r="K33" s="13">
        <f t="shared" si="5"/>
        <v>0</v>
      </c>
      <c r="L33" s="15">
        <f t="shared" si="6"/>
        <v>10</v>
      </c>
      <c r="M33" s="13" t="str">
        <f t="shared" si="2"/>
        <v>#DIV/0!</v>
      </c>
    </row>
    <row r="34">
      <c r="A34" s="10"/>
      <c r="B34" s="10"/>
      <c r="C34" s="10"/>
      <c r="D34" s="10"/>
      <c r="E34" s="10"/>
      <c r="F34" s="10"/>
      <c r="G34" s="10"/>
      <c r="H34" s="13">
        <f t="shared" si="3"/>
        <v>0</v>
      </c>
      <c r="I34" s="15">
        <f t="shared" si="4"/>
        <v>10</v>
      </c>
      <c r="J34" s="13" t="str">
        <f t="shared" si="1"/>
        <v>#DIV/0!</v>
      </c>
      <c r="K34" s="13">
        <f t="shared" si="5"/>
        <v>0</v>
      </c>
      <c r="L34" s="15">
        <f t="shared" si="6"/>
        <v>10</v>
      </c>
      <c r="M34" s="13" t="str">
        <f t="shared" si="2"/>
        <v>#DIV/0!</v>
      </c>
    </row>
    <row r="35">
      <c r="A35" s="10"/>
      <c r="B35" s="10"/>
      <c r="C35" s="10"/>
      <c r="D35" s="10"/>
      <c r="E35" s="10"/>
      <c r="F35" s="10"/>
      <c r="G35" s="10"/>
      <c r="H35" s="13">
        <f t="shared" si="3"/>
        <v>0</v>
      </c>
      <c r="I35" s="15">
        <f t="shared" si="4"/>
        <v>10</v>
      </c>
      <c r="J35" s="13" t="str">
        <f t="shared" si="1"/>
        <v>#DIV/0!</v>
      </c>
      <c r="K35" s="13">
        <f t="shared" si="5"/>
        <v>0</v>
      </c>
      <c r="L35" s="15">
        <f t="shared" si="6"/>
        <v>10</v>
      </c>
      <c r="M35" s="13" t="str">
        <f t="shared" si="2"/>
        <v>#DIV/0!</v>
      </c>
    </row>
    <row r="36">
      <c r="A36" s="10"/>
      <c r="B36" s="10"/>
      <c r="C36" s="10"/>
      <c r="D36" s="10"/>
      <c r="E36" s="10"/>
      <c r="F36" s="10"/>
      <c r="G36" s="10"/>
      <c r="H36" s="13">
        <f t="shared" si="3"/>
        <v>0</v>
      </c>
      <c r="I36" s="15">
        <f t="shared" si="4"/>
        <v>10</v>
      </c>
      <c r="J36" s="13" t="str">
        <f t="shared" si="1"/>
        <v>#DIV/0!</v>
      </c>
      <c r="K36" s="13">
        <f t="shared" si="5"/>
        <v>0</v>
      </c>
      <c r="L36" s="15">
        <f t="shared" si="6"/>
        <v>10</v>
      </c>
      <c r="M36" s="13" t="str">
        <f t="shared" si="2"/>
        <v>#DIV/0!</v>
      </c>
    </row>
    <row r="39">
      <c r="A39" s="4" t="str">
        <f>Pricer!D9&amp;" Orderbook"</f>
        <v> Orderbook</v>
      </c>
    </row>
    <row r="40">
      <c r="A40" s="6" t="str">
        <f>ImportRealtimeJSON("https://www.bitmex.com:443/api/v1/orderBook?symbol="&amp;left(A39,6)&amp;"&amp;depth=25")</f>
        <v/>
      </c>
      <c r="B40" s="6"/>
      <c r="C40" s="6"/>
      <c r="D40" s="6"/>
      <c r="E40" s="6"/>
      <c r="F40" s="6"/>
      <c r="G40" s="6"/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</row>
    <row r="41">
      <c r="A41" s="10" t="s">
        <v>13</v>
      </c>
      <c r="B41" s="10"/>
      <c r="C41" s="10"/>
      <c r="D41" s="10"/>
      <c r="E41" s="10"/>
      <c r="F41" s="10"/>
      <c r="G41" s="10"/>
      <c r="H41" s="13" t="str">
        <f>if(value(C41)&lt;Pricer!$D$40,value(C41),Pricer!$D$40)</f>
        <v>#N/A</v>
      </c>
      <c r="I41" s="15" t="str">
        <f>Pricer!$D$40-H41</f>
        <v>#N/A</v>
      </c>
      <c r="J41" s="13" t="str">
        <f t="shared" ref="J41:J66" si="7">H41/sum($H$41:$H$66)*value(D41)</f>
        <v>#N/A</v>
      </c>
      <c r="K41" s="13" t="str">
        <f>if(value(F41)&lt;Pricer!$D$40,value(F41),Pricer!$D$40)</f>
        <v>#N/A</v>
      </c>
      <c r="L41" s="15" t="str">
        <f>Pricer!$D$40-K41</f>
        <v>#N/A</v>
      </c>
      <c r="M41" s="13" t="str">
        <f t="shared" ref="M41:M66" si="8">K41/sum($K$41:$K$66)*value(E41)</f>
        <v>#N/A</v>
      </c>
    </row>
    <row r="42">
      <c r="A42" s="10"/>
      <c r="B42" s="10"/>
      <c r="C42" s="10"/>
      <c r="D42" s="10"/>
      <c r="E42" s="10"/>
      <c r="F42" s="10"/>
      <c r="G42" s="10"/>
      <c r="H42" s="13" t="str">
        <f t="shared" ref="H42:H66" si="9">if(value(C42)&lt;I41,value(C42),I41)</f>
        <v>#N/A</v>
      </c>
      <c r="I42" s="15" t="str">
        <f t="shared" ref="I42:I66" si="10">I41-H42</f>
        <v>#N/A</v>
      </c>
      <c r="J42" s="13" t="str">
        <f t="shared" si="7"/>
        <v>#N/A</v>
      </c>
      <c r="K42" s="13" t="str">
        <f t="shared" ref="K42:K66" si="11">if(value(F42)&lt;L41,value(F42),L41)</f>
        <v>#N/A</v>
      </c>
      <c r="L42" s="15" t="str">
        <f t="shared" ref="L42:L66" si="12">L41-K42</f>
        <v>#N/A</v>
      </c>
      <c r="M42" s="13" t="str">
        <f t="shared" si="8"/>
        <v>#N/A</v>
      </c>
    </row>
    <row r="43">
      <c r="A43" s="10"/>
      <c r="B43" s="10"/>
      <c r="C43" s="10"/>
      <c r="D43" s="10"/>
      <c r="E43" s="10"/>
      <c r="F43" s="10"/>
      <c r="G43" s="10"/>
      <c r="H43" s="13" t="str">
        <f t="shared" si="9"/>
        <v>#N/A</v>
      </c>
      <c r="I43" s="15" t="str">
        <f t="shared" si="10"/>
        <v>#N/A</v>
      </c>
      <c r="J43" s="13" t="str">
        <f t="shared" si="7"/>
        <v>#N/A</v>
      </c>
      <c r="K43" s="13" t="str">
        <f t="shared" si="11"/>
        <v>#N/A</v>
      </c>
      <c r="L43" s="15" t="str">
        <f t="shared" si="12"/>
        <v>#N/A</v>
      </c>
      <c r="M43" s="13" t="str">
        <f t="shared" si="8"/>
        <v>#N/A</v>
      </c>
    </row>
    <row r="44">
      <c r="A44" s="10"/>
      <c r="B44" s="10"/>
      <c r="C44" s="10"/>
      <c r="D44" s="10"/>
      <c r="E44" s="10"/>
      <c r="F44" s="10"/>
      <c r="G44" s="10"/>
      <c r="H44" s="13" t="str">
        <f t="shared" si="9"/>
        <v>#N/A</v>
      </c>
      <c r="I44" s="15" t="str">
        <f t="shared" si="10"/>
        <v>#N/A</v>
      </c>
      <c r="J44" s="13" t="str">
        <f t="shared" si="7"/>
        <v>#N/A</v>
      </c>
      <c r="K44" s="13" t="str">
        <f t="shared" si="11"/>
        <v>#N/A</v>
      </c>
      <c r="L44" s="15" t="str">
        <f t="shared" si="12"/>
        <v>#N/A</v>
      </c>
      <c r="M44" s="13" t="str">
        <f t="shared" si="8"/>
        <v>#N/A</v>
      </c>
    </row>
    <row r="45">
      <c r="A45" s="10"/>
      <c r="B45" s="10"/>
      <c r="C45" s="10"/>
      <c r="D45" s="10"/>
      <c r="E45" s="10"/>
      <c r="F45" s="10"/>
      <c r="G45" s="10"/>
      <c r="H45" s="13" t="str">
        <f t="shared" si="9"/>
        <v>#N/A</v>
      </c>
      <c r="I45" s="15" t="str">
        <f t="shared" si="10"/>
        <v>#N/A</v>
      </c>
      <c r="J45" s="13" t="str">
        <f t="shared" si="7"/>
        <v>#N/A</v>
      </c>
      <c r="K45" s="13" t="str">
        <f t="shared" si="11"/>
        <v>#N/A</v>
      </c>
      <c r="L45" s="15" t="str">
        <f t="shared" si="12"/>
        <v>#N/A</v>
      </c>
      <c r="M45" s="13" t="str">
        <f t="shared" si="8"/>
        <v>#N/A</v>
      </c>
    </row>
    <row r="46">
      <c r="A46" s="10"/>
      <c r="B46" s="10"/>
      <c r="C46" s="10"/>
      <c r="D46" s="10"/>
      <c r="E46" s="10"/>
      <c r="F46" s="10"/>
      <c r="G46" s="10"/>
      <c r="H46" s="13" t="str">
        <f t="shared" si="9"/>
        <v>#N/A</v>
      </c>
      <c r="I46" s="15" t="str">
        <f t="shared" si="10"/>
        <v>#N/A</v>
      </c>
      <c r="J46" s="13" t="str">
        <f t="shared" si="7"/>
        <v>#N/A</v>
      </c>
      <c r="K46" s="13" t="str">
        <f t="shared" si="11"/>
        <v>#N/A</v>
      </c>
      <c r="L46" s="15" t="str">
        <f t="shared" si="12"/>
        <v>#N/A</v>
      </c>
      <c r="M46" s="13" t="str">
        <f t="shared" si="8"/>
        <v>#N/A</v>
      </c>
    </row>
    <row r="47">
      <c r="A47" s="10"/>
      <c r="B47" s="10"/>
      <c r="C47" s="10"/>
      <c r="D47" s="10"/>
      <c r="E47" s="10"/>
      <c r="F47" s="10"/>
      <c r="G47" s="10"/>
      <c r="H47" s="13" t="str">
        <f t="shared" si="9"/>
        <v>#N/A</v>
      </c>
      <c r="I47" s="15" t="str">
        <f t="shared" si="10"/>
        <v>#N/A</v>
      </c>
      <c r="J47" s="13" t="str">
        <f t="shared" si="7"/>
        <v>#N/A</v>
      </c>
      <c r="K47" s="13" t="str">
        <f t="shared" si="11"/>
        <v>#N/A</v>
      </c>
      <c r="L47" s="15" t="str">
        <f t="shared" si="12"/>
        <v>#N/A</v>
      </c>
      <c r="M47" s="13" t="str">
        <f t="shared" si="8"/>
        <v>#N/A</v>
      </c>
    </row>
    <row r="48">
      <c r="A48" s="10"/>
      <c r="B48" s="10"/>
      <c r="C48" s="10"/>
      <c r="D48" s="10"/>
      <c r="E48" s="10"/>
      <c r="F48" s="10"/>
      <c r="G48" s="10"/>
      <c r="H48" s="13" t="str">
        <f t="shared" si="9"/>
        <v>#N/A</v>
      </c>
      <c r="I48" s="15" t="str">
        <f t="shared" si="10"/>
        <v>#N/A</v>
      </c>
      <c r="J48" s="13" t="str">
        <f t="shared" si="7"/>
        <v>#N/A</v>
      </c>
      <c r="K48" s="13" t="str">
        <f t="shared" si="11"/>
        <v>#N/A</v>
      </c>
      <c r="L48" s="15" t="str">
        <f t="shared" si="12"/>
        <v>#N/A</v>
      </c>
      <c r="M48" s="13" t="str">
        <f t="shared" si="8"/>
        <v>#N/A</v>
      </c>
    </row>
    <row r="49">
      <c r="A49" s="10"/>
      <c r="B49" s="10"/>
      <c r="C49" s="10"/>
      <c r="D49" s="10"/>
      <c r="E49" s="10"/>
      <c r="F49" s="10"/>
      <c r="G49" s="10"/>
      <c r="H49" s="13" t="str">
        <f t="shared" si="9"/>
        <v>#N/A</v>
      </c>
      <c r="I49" s="15" t="str">
        <f t="shared" si="10"/>
        <v>#N/A</v>
      </c>
      <c r="J49" s="13" t="str">
        <f t="shared" si="7"/>
        <v>#N/A</v>
      </c>
      <c r="K49" s="13" t="str">
        <f t="shared" si="11"/>
        <v>#N/A</v>
      </c>
      <c r="L49" s="15" t="str">
        <f t="shared" si="12"/>
        <v>#N/A</v>
      </c>
      <c r="M49" s="13" t="str">
        <f t="shared" si="8"/>
        <v>#N/A</v>
      </c>
    </row>
    <row r="50">
      <c r="A50" s="10"/>
      <c r="B50" s="10"/>
      <c r="C50" s="10"/>
      <c r="D50" s="10"/>
      <c r="E50" s="10"/>
      <c r="F50" s="10"/>
      <c r="G50" s="10"/>
      <c r="H50" s="13" t="str">
        <f t="shared" si="9"/>
        <v>#N/A</v>
      </c>
      <c r="I50" s="15" t="str">
        <f t="shared" si="10"/>
        <v>#N/A</v>
      </c>
      <c r="J50" s="13" t="str">
        <f t="shared" si="7"/>
        <v>#N/A</v>
      </c>
      <c r="K50" s="13" t="str">
        <f t="shared" si="11"/>
        <v>#N/A</v>
      </c>
      <c r="L50" s="15" t="str">
        <f t="shared" si="12"/>
        <v>#N/A</v>
      </c>
      <c r="M50" s="13" t="str">
        <f t="shared" si="8"/>
        <v>#N/A</v>
      </c>
    </row>
    <row r="51">
      <c r="A51" s="10"/>
      <c r="B51" s="10"/>
      <c r="C51" s="10"/>
      <c r="D51" s="10"/>
      <c r="E51" s="10"/>
      <c r="F51" s="10"/>
      <c r="G51" s="10"/>
      <c r="H51" s="13" t="str">
        <f t="shared" si="9"/>
        <v>#N/A</v>
      </c>
      <c r="I51" s="15" t="str">
        <f t="shared" si="10"/>
        <v>#N/A</v>
      </c>
      <c r="J51" s="13" t="str">
        <f t="shared" si="7"/>
        <v>#N/A</v>
      </c>
      <c r="K51" s="13" t="str">
        <f t="shared" si="11"/>
        <v>#N/A</v>
      </c>
      <c r="L51" s="15" t="str">
        <f t="shared" si="12"/>
        <v>#N/A</v>
      </c>
      <c r="M51" s="13" t="str">
        <f t="shared" si="8"/>
        <v>#N/A</v>
      </c>
    </row>
    <row r="52">
      <c r="A52" s="10"/>
      <c r="B52" s="10"/>
      <c r="C52" s="10"/>
      <c r="D52" s="10"/>
      <c r="E52" s="10"/>
      <c r="F52" s="10"/>
      <c r="G52" s="10"/>
      <c r="H52" s="13" t="str">
        <f t="shared" si="9"/>
        <v>#N/A</v>
      </c>
      <c r="I52" s="15" t="str">
        <f t="shared" si="10"/>
        <v>#N/A</v>
      </c>
      <c r="J52" s="13" t="str">
        <f t="shared" si="7"/>
        <v>#N/A</v>
      </c>
      <c r="K52" s="13" t="str">
        <f t="shared" si="11"/>
        <v>#N/A</v>
      </c>
      <c r="L52" s="15" t="str">
        <f t="shared" si="12"/>
        <v>#N/A</v>
      </c>
      <c r="M52" s="13" t="str">
        <f t="shared" si="8"/>
        <v>#N/A</v>
      </c>
    </row>
    <row r="53">
      <c r="A53" s="10"/>
      <c r="B53" s="10"/>
      <c r="C53" s="10"/>
      <c r="D53" s="10"/>
      <c r="E53" s="10"/>
      <c r="F53" s="10"/>
      <c r="G53" s="10"/>
      <c r="H53" s="13" t="str">
        <f t="shared" si="9"/>
        <v>#N/A</v>
      </c>
      <c r="I53" s="15" t="str">
        <f t="shared" si="10"/>
        <v>#N/A</v>
      </c>
      <c r="J53" s="13" t="str">
        <f t="shared" si="7"/>
        <v>#N/A</v>
      </c>
      <c r="K53" s="13" t="str">
        <f t="shared" si="11"/>
        <v>#N/A</v>
      </c>
      <c r="L53" s="15" t="str">
        <f t="shared" si="12"/>
        <v>#N/A</v>
      </c>
      <c r="M53" s="13" t="str">
        <f t="shared" si="8"/>
        <v>#N/A</v>
      </c>
    </row>
    <row r="54">
      <c r="A54" s="10"/>
      <c r="B54" s="10"/>
      <c r="C54" s="10"/>
      <c r="D54" s="10"/>
      <c r="E54" s="10"/>
      <c r="F54" s="10"/>
      <c r="G54" s="10"/>
      <c r="H54" s="13" t="str">
        <f t="shared" si="9"/>
        <v>#N/A</v>
      </c>
      <c r="I54" s="15" t="str">
        <f t="shared" si="10"/>
        <v>#N/A</v>
      </c>
      <c r="J54" s="13" t="str">
        <f t="shared" si="7"/>
        <v>#N/A</v>
      </c>
      <c r="K54" s="13" t="str">
        <f t="shared" si="11"/>
        <v>#N/A</v>
      </c>
      <c r="L54" s="15" t="str">
        <f t="shared" si="12"/>
        <v>#N/A</v>
      </c>
      <c r="M54" s="13" t="str">
        <f t="shared" si="8"/>
        <v>#N/A</v>
      </c>
    </row>
    <row r="55">
      <c r="A55" s="10"/>
      <c r="B55" s="10"/>
      <c r="C55" s="10"/>
      <c r="D55" s="10"/>
      <c r="E55" s="10"/>
      <c r="F55" s="10"/>
      <c r="G55" s="10"/>
      <c r="H55" s="13" t="str">
        <f t="shared" si="9"/>
        <v>#N/A</v>
      </c>
      <c r="I55" s="15" t="str">
        <f t="shared" si="10"/>
        <v>#N/A</v>
      </c>
      <c r="J55" s="13" t="str">
        <f t="shared" si="7"/>
        <v>#N/A</v>
      </c>
      <c r="K55" s="13" t="str">
        <f t="shared" si="11"/>
        <v>#N/A</v>
      </c>
      <c r="L55" s="15" t="str">
        <f t="shared" si="12"/>
        <v>#N/A</v>
      </c>
      <c r="M55" s="13" t="str">
        <f t="shared" si="8"/>
        <v>#N/A</v>
      </c>
    </row>
    <row r="56">
      <c r="A56" s="10"/>
      <c r="B56" s="10"/>
      <c r="C56" s="10"/>
      <c r="D56" s="10"/>
      <c r="E56" s="10"/>
      <c r="F56" s="10"/>
      <c r="G56" s="10"/>
      <c r="H56" s="13" t="str">
        <f t="shared" si="9"/>
        <v>#N/A</v>
      </c>
      <c r="I56" s="15" t="str">
        <f t="shared" si="10"/>
        <v>#N/A</v>
      </c>
      <c r="J56" s="13" t="str">
        <f t="shared" si="7"/>
        <v>#N/A</v>
      </c>
      <c r="K56" s="13" t="str">
        <f t="shared" si="11"/>
        <v>#N/A</v>
      </c>
      <c r="L56" s="15" t="str">
        <f t="shared" si="12"/>
        <v>#N/A</v>
      </c>
      <c r="M56" s="13" t="str">
        <f t="shared" si="8"/>
        <v>#N/A</v>
      </c>
    </row>
    <row r="57">
      <c r="A57" s="10"/>
      <c r="B57" s="10"/>
      <c r="C57" s="10"/>
      <c r="D57" s="10"/>
      <c r="E57" s="10"/>
      <c r="F57" s="10"/>
      <c r="G57" s="10"/>
      <c r="H57" s="13" t="str">
        <f t="shared" si="9"/>
        <v>#N/A</v>
      </c>
      <c r="I57" s="15" t="str">
        <f t="shared" si="10"/>
        <v>#N/A</v>
      </c>
      <c r="J57" s="13" t="str">
        <f t="shared" si="7"/>
        <v>#N/A</v>
      </c>
      <c r="K57" s="13" t="str">
        <f t="shared" si="11"/>
        <v>#N/A</v>
      </c>
      <c r="L57" s="15" t="str">
        <f t="shared" si="12"/>
        <v>#N/A</v>
      </c>
      <c r="M57" s="13" t="str">
        <f t="shared" si="8"/>
        <v>#N/A</v>
      </c>
    </row>
    <row r="58">
      <c r="A58" s="10"/>
      <c r="B58" s="10"/>
      <c r="C58" s="10"/>
      <c r="D58" s="10"/>
      <c r="E58" s="10"/>
      <c r="F58" s="10"/>
      <c r="G58" s="10"/>
      <c r="H58" s="13" t="str">
        <f t="shared" si="9"/>
        <v>#N/A</v>
      </c>
      <c r="I58" s="15" t="str">
        <f t="shared" si="10"/>
        <v>#N/A</v>
      </c>
      <c r="J58" s="13" t="str">
        <f t="shared" si="7"/>
        <v>#N/A</v>
      </c>
      <c r="K58" s="13" t="str">
        <f t="shared" si="11"/>
        <v>#N/A</v>
      </c>
      <c r="L58" s="15" t="str">
        <f t="shared" si="12"/>
        <v>#N/A</v>
      </c>
      <c r="M58" s="13" t="str">
        <f t="shared" si="8"/>
        <v>#N/A</v>
      </c>
    </row>
    <row r="59">
      <c r="A59" s="10"/>
      <c r="B59" s="10"/>
      <c r="C59" s="10"/>
      <c r="D59" s="10"/>
      <c r="E59" s="10"/>
      <c r="F59" s="10"/>
      <c r="G59" s="10"/>
      <c r="H59" s="13" t="str">
        <f t="shared" si="9"/>
        <v>#N/A</v>
      </c>
      <c r="I59" s="15" t="str">
        <f t="shared" si="10"/>
        <v>#N/A</v>
      </c>
      <c r="J59" s="13" t="str">
        <f t="shared" si="7"/>
        <v>#N/A</v>
      </c>
      <c r="K59" s="13" t="str">
        <f t="shared" si="11"/>
        <v>#N/A</v>
      </c>
      <c r="L59" s="15" t="str">
        <f t="shared" si="12"/>
        <v>#N/A</v>
      </c>
      <c r="M59" s="13" t="str">
        <f t="shared" si="8"/>
        <v>#N/A</v>
      </c>
    </row>
    <row r="60">
      <c r="A60" s="10"/>
      <c r="B60" s="10"/>
      <c r="C60" s="10"/>
      <c r="D60" s="10"/>
      <c r="E60" s="10"/>
      <c r="F60" s="10"/>
      <c r="G60" s="10"/>
      <c r="H60" s="13" t="str">
        <f t="shared" si="9"/>
        <v>#N/A</v>
      </c>
      <c r="I60" s="15" t="str">
        <f t="shared" si="10"/>
        <v>#N/A</v>
      </c>
      <c r="J60" s="13" t="str">
        <f t="shared" si="7"/>
        <v>#N/A</v>
      </c>
      <c r="K60" s="13" t="str">
        <f t="shared" si="11"/>
        <v>#N/A</v>
      </c>
      <c r="L60" s="15" t="str">
        <f t="shared" si="12"/>
        <v>#N/A</v>
      </c>
      <c r="M60" s="13" t="str">
        <f t="shared" si="8"/>
        <v>#N/A</v>
      </c>
    </row>
    <row r="61">
      <c r="A61" s="10"/>
      <c r="B61" s="10"/>
      <c r="C61" s="10"/>
      <c r="D61" s="10"/>
      <c r="E61" s="10"/>
      <c r="F61" s="10"/>
      <c r="G61" s="10"/>
      <c r="H61" s="13" t="str">
        <f t="shared" si="9"/>
        <v>#N/A</v>
      </c>
      <c r="I61" s="15" t="str">
        <f t="shared" si="10"/>
        <v>#N/A</v>
      </c>
      <c r="J61" s="13" t="str">
        <f t="shared" si="7"/>
        <v>#N/A</v>
      </c>
      <c r="K61" s="13" t="str">
        <f t="shared" si="11"/>
        <v>#N/A</v>
      </c>
      <c r="L61" s="15" t="str">
        <f t="shared" si="12"/>
        <v>#N/A</v>
      </c>
      <c r="M61" s="13" t="str">
        <f t="shared" si="8"/>
        <v>#N/A</v>
      </c>
    </row>
    <row r="62">
      <c r="A62" s="10"/>
      <c r="B62" s="10"/>
      <c r="C62" s="10"/>
      <c r="D62" s="10"/>
      <c r="E62" s="10"/>
      <c r="F62" s="10"/>
      <c r="G62" s="10"/>
      <c r="H62" s="13" t="str">
        <f t="shared" si="9"/>
        <v>#N/A</v>
      </c>
      <c r="I62" s="15" t="str">
        <f t="shared" si="10"/>
        <v>#N/A</v>
      </c>
      <c r="J62" s="13" t="str">
        <f t="shared" si="7"/>
        <v>#N/A</v>
      </c>
      <c r="K62" s="13" t="str">
        <f t="shared" si="11"/>
        <v>#N/A</v>
      </c>
      <c r="L62" s="15" t="str">
        <f t="shared" si="12"/>
        <v>#N/A</v>
      </c>
      <c r="M62" s="13" t="str">
        <f t="shared" si="8"/>
        <v>#N/A</v>
      </c>
    </row>
    <row r="63">
      <c r="A63" s="10"/>
      <c r="B63" s="10"/>
      <c r="C63" s="10"/>
      <c r="D63" s="10"/>
      <c r="E63" s="10"/>
      <c r="F63" s="10"/>
      <c r="G63" s="10"/>
      <c r="H63" s="13" t="str">
        <f t="shared" si="9"/>
        <v>#N/A</v>
      </c>
      <c r="I63" s="15" t="str">
        <f t="shared" si="10"/>
        <v>#N/A</v>
      </c>
      <c r="J63" s="13" t="str">
        <f t="shared" si="7"/>
        <v>#N/A</v>
      </c>
      <c r="K63" s="13" t="str">
        <f t="shared" si="11"/>
        <v>#N/A</v>
      </c>
      <c r="L63" s="15" t="str">
        <f t="shared" si="12"/>
        <v>#N/A</v>
      </c>
      <c r="M63" s="13" t="str">
        <f t="shared" si="8"/>
        <v>#N/A</v>
      </c>
    </row>
    <row r="64">
      <c r="A64" s="10"/>
      <c r="B64" s="10"/>
      <c r="C64" s="10"/>
      <c r="D64" s="10"/>
      <c r="E64" s="10"/>
      <c r="F64" s="10"/>
      <c r="G64" s="10"/>
      <c r="H64" s="13" t="str">
        <f t="shared" si="9"/>
        <v>#N/A</v>
      </c>
      <c r="I64" s="15" t="str">
        <f t="shared" si="10"/>
        <v>#N/A</v>
      </c>
      <c r="J64" s="13" t="str">
        <f t="shared" si="7"/>
        <v>#N/A</v>
      </c>
      <c r="K64" s="13" t="str">
        <f t="shared" si="11"/>
        <v>#N/A</v>
      </c>
      <c r="L64" s="15" t="str">
        <f t="shared" si="12"/>
        <v>#N/A</v>
      </c>
      <c r="M64" s="13" t="str">
        <f t="shared" si="8"/>
        <v>#N/A</v>
      </c>
    </row>
    <row r="65">
      <c r="A65" s="10"/>
      <c r="B65" s="10"/>
      <c r="C65" s="10"/>
      <c r="D65" s="10"/>
      <c r="E65" s="10"/>
      <c r="F65" s="10"/>
      <c r="G65" s="10"/>
      <c r="H65" s="13" t="str">
        <f t="shared" si="9"/>
        <v>#N/A</v>
      </c>
      <c r="I65" s="15" t="str">
        <f t="shared" si="10"/>
        <v>#N/A</v>
      </c>
      <c r="J65" s="13" t="str">
        <f t="shared" si="7"/>
        <v>#N/A</v>
      </c>
      <c r="K65" s="13" t="str">
        <f t="shared" si="11"/>
        <v>#N/A</v>
      </c>
      <c r="L65" s="15" t="str">
        <f t="shared" si="12"/>
        <v>#N/A</v>
      </c>
      <c r="M65" s="13" t="str">
        <f t="shared" si="8"/>
        <v>#N/A</v>
      </c>
    </row>
    <row r="66">
      <c r="A66" s="10"/>
      <c r="B66" s="10"/>
      <c r="C66" s="10"/>
      <c r="D66" s="10"/>
      <c r="E66" s="10"/>
      <c r="F66" s="10"/>
      <c r="G66" s="10"/>
      <c r="H66" s="13" t="str">
        <f t="shared" si="9"/>
        <v>#N/A</v>
      </c>
      <c r="I66" s="15" t="str">
        <f t="shared" si="10"/>
        <v>#N/A</v>
      </c>
      <c r="J66" s="13" t="str">
        <f t="shared" si="7"/>
        <v>#N/A</v>
      </c>
      <c r="K66" s="13" t="str">
        <f t="shared" si="11"/>
        <v>#N/A</v>
      </c>
      <c r="L66" s="15" t="str">
        <f t="shared" si="12"/>
        <v>#N/A</v>
      </c>
      <c r="M66" s="13" t="str">
        <f t="shared" si="8"/>
        <v>#N/A</v>
      </c>
    </row>
    <row r="69">
      <c r="A69" s="4" t="str">
        <f>Pricer!E9&amp;" Orderbook"</f>
        <v> Orderbook</v>
      </c>
    </row>
    <row r="70">
      <c r="A70" s="6" t="str">
        <f>ImportRealtimeJSON("https://www.bitmex.com:443/api/v1/orderBook?symbol="&amp;left(A69,6)&amp;"&amp;depth=25")</f>
        <v/>
      </c>
      <c r="B70" s="6"/>
      <c r="C70" s="6"/>
      <c r="D70" s="6"/>
      <c r="E70" s="6"/>
      <c r="F70" s="6"/>
      <c r="G70" s="6"/>
      <c r="H70" s="2" t="s">
        <v>7</v>
      </c>
      <c r="I70" s="2" t="s">
        <v>8</v>
      </c>
      <c r="J70" s="2" t="s">
        <v>9</v>
      </c>
      <c r="K70" s="2" t="s">
        <v>10</v>
      </c>
      <c r="L70" s="2" t="s">
        <v>11</v>
      </c>
      <c r="M70" s="2" t="s">
        <v>12</v>
      </c>
    </row>
    <row r="71">
      <c r="A71" s="10" t="s">
        <v>13</v>
      </c>
      <c r="B71" s="10"/>
      <c r="C71" s="10"/>
      <c r="D71" s="10"/>
      <c r="E71" s="10"/>
      <c r="F71" s="10"/>
      <c r="G71" s="10"/>
      <c r="H71" s="13" t="str">
        <f>if(value(C71)&lt;Pricer!$E$40,value(C71),Pricer!$E$40)</f>
        <v>#N/A</v>
      </c>
      <c r="I71" s="15" t="str">
        <f>Pricer!$E$40-H71</f>
        <v>#N/A</v>
      </c>
      <c r="J71" s="13" t="str">
        <f t="shared" ref="J71:J96" si="13">H71/sum($H$71:$H$96)*value(D71)</f>
        <v>#N/A</v>
      </c>
      <c r="K71" s="13" t="str">
        <f>if(value(F71)&lt;Pricer!$E$40,value(F71),Pricer!$E$40)</f>
        <v>#N/A</v>
      </c>
      <c r="L71" s="15" t="str">
        <f>Pricer!$E$40-K71</f>
        <v>#N/A</v>
      </c>
      <c r="M71" s="13" t="str">
        <f t="shared" ref="M71:M96" si="14">K71/sum($K$71:$K$96)*value(E71)</f>
        <v>#N/A</v>
      </c>
    </row>
    <row r="72">
      <c r="A72" s="10"/>
      <c r="B72" s="10"/>
      <c r="C72" s="10"/>
      <c r="D72" s="10"/>
      <c r="E72" s="10"/>
      <c r="F72" s="10"/>
      <c r="G72" s="10"/>
      <c r="H72" s="13" t="str">
        <f t="shared" ref="H72:H96" si="15">if(value(C72)&lt;I71,value(C72),I71)</f>
        <v>#N/A</v>
      </c>
      <c r="I72" s="15" t="str">
        <f t="shared" ref="I72:I96" si="16">I71-H72</f>
        <v>#N/A</v>
      </c>
      <c r="J72" s="13" t="str">
        <f t="shared" si="13"/>
        <v>#N/A</v>
      </c>
      <c r="K72" s="13" t="str">
        <f t="shared" ref="K72:K96" si="17">if(value(F72)&lt;L71,value(F72),L71)</f>
        <v>#N/A</v>
      </c>
      <c r="L72" s="15" t="str">
        <f t="shared" ref="L72:L96" si="18">L71-K72</f>
        <v>#N/A</v>
      </c>
      <c r="M72" s="13" t="str">
        <f t="shared" si="14"/>
        <v>#N/A</v>
      </c>
    </row>
    <row r="73">
      <c r="A73" s="10"/>
      <c r="B73" s="10"/>
      <c r="C73" s="10"/>
      <c r="D73" s="10"/>
      <c r="E73" s="10"/>
      <c r="F73" s="10"/>
      <c r="G73" s="10"/>
      <c r="H73" s="13" t="str">
        <f t="shared" si="15"/>
        <v>#N/A</v>
      </c>
      <c r="I73" s="15" t="str">
        <f t="shared" si="16"/>
        <v>#N/A</v>
      </c>
      <c r="J73" s="13" t="str">
        <f t="shared" si="13"/>
        <v>#N/A</v>
      </c>
      <c r="K73" s="13" t="str">
        <f t="shared" si="17"/>
        <v>#N/A</v>
      </c>
      <c r="L73" s="15" t="str">
        <f t="shared" si="18"/>
        <v>#N/A</v>
      </c>
      <c r="M73" s="13" t="str">
        <f t="shared" si="14"/>
        <v>#N/A</v>
      </c>
    </row>
    <row r="74">
      <c r="A74" s="10"/>
      <c r="B74" s="10"/>
      <c r="C74" s="10"/>
      <c r="D74" s="10"/>
      <c r="E74" s="10"/>
      <c r="F74" s="10"/>
      <c r="G74" s="10"/>
      <c r="H74" s="13" t="str">
        <f t="shared" si="15"/>
        <v>#N/A</v>
      </c>
      <c r="I74" s="15" t="str">
        <f t="shared" si="16"/>
        <v>#N/A</v>
      </c>
      <c r="J74" s="13" t="str">
        <f t="shared" si="13"/>
        <v>#N/A</v>
      </c>
      <c r="K74" s="13" t="str">
        <f t="shared" si="17"/>
        <v>#N/A</v>
      </c>
      <c r="L74" s="15" t="str">
        <f t="shared" si="18"/>
        <v>#N/A</v>
      </c>
      <c r="M74" s="13" t="str">
        <f t="shared" si="14"/>
        <v>#N/A</v>
      </c>
    </row>
    <row r="75">
      <c r="A75" s="10"/>
      <c r="B75" s="10"/>
      <c r="C75" s="10"/>
      <c r="D75" s="10"/>
      <c r="E75" s="10"/>
      <c r="F75" s="10"/>
      <c r="G75" s="10"/>
      <c r="H75" s="13" t="str">
        <f t="shared" si="15"/>
        <v>#N/A</v>
      </c>
      <c r="I75" s="15" t="str">
        <f t="shared" si="16"/>
        <v>#N/A</v>
      </c>
      <c r="J75" s="13" t="str">
        <f t="shared" si="13"/>
        <v>#N/A</v>
      </c>
      <c r="K75" s="13" t="str">
        <f t="shared" si="17"/>
        <v>#N/A</v>
      </c>
      <c r="L75" s="15" t="str">
        <f t="shared" si="18"/>
        <v>#N/A</v>
      </c>
      <c r="M75" s="13" t="str">
        <f t="shared" si="14"/>
        <v>#N/A</v>
      </c>
    </row>
    <row r="76">
      <c r="A76" s="10"/>
      <c r="B76" s="10"/>
      <c r="C76" s="10"/>
      <c r="D76" s="10"/>
      <c r="E76" s="10"/>
      <c r="F76" s="10"/>
      <c r="G76" s="10"/>
      <c r="H76" s="13" t="str">
        <f t="shared" si="15"/>
        <v>#N/A</v>
      </c>
      <c r="I76" s="15" t="str">
        <f t="shared" si="16"/>
        <v>#N/A</v>
      </c>
      <c r="J76" s="13" t="str">
        <f t="shared" si="13"/>
        <v>#N/A</v>
      </c>
      <c r="K76" s="13" t="str">
        <f t="shared" si="17"/>
        <v>#N/A</v>
      </c>
      <c r="L76" s="15" t="str">
        <f t="shared" si="18"/>
        <v>#N/A</v>
      </c>
      <c r="M76" s="13" t="str">
        <f t="shared" si="14"/>
        <v>#N/A</v>
      </c>
    </row>
    <row r="77">
      <c r="A77" s="10"/>
      <c r="B77" s="10"/>
      <c r="C77" s="10"/>
      <c r="D77" s="10"/>
      <c r="E77" s="10"/>
      <c r="F77" s="10"/>
      <c r="G77" s="10"/>
      <c r="H77" s="13" t="str">
        <f t="shared" si="15"/>
        <v>#N/A</v>
      </c>
      <c r="I77" s="15" t="str">
        <f t="shared" si="16"/>
        <v>#N/A</v>
      </c>
      <c r="J77" s="13" t="str">
        <f t="shared" si="13"/>
        <v>#N/A</v>
      </c>
      <c r="K77" s="13" t="str">
        <f t="shared" si="17"/>
        <v>#N/A</v>
      </c>
      <c r="L77" s="15" t="str">
        <f t="shared" si="18"/>
        <v>#N/A</v>
      </c>
      <c r="M77" s="13" t="str">
        <f t="shared" si="14"/>
        <v>#N/A</v>
      </c>
    </row>
    <row r="78">
      <c r="A78" s="10"/>
      <c r="B78" s="10"/>
      <c r="C78" s="10"/>
      <c r="D78" s="10"/>
      <c r="E78" s="10"/>
      <c r="F78" s="10"/>
      <c r="G78" s="10"/>
      <c r="H78" s="13" t="str">
        <f t="shared" si="15"/>
        <v>#N/A</v>
      </c>
      <c r="I78" s="15" t="str">
        <f t="shared" si="16"/>
        <v>#N/A</v>
      </c>
      <c r="J78" s="13" t="str">
        <f t="shared" si="13"/>
        <v>#N/A</v>
      </c>
      <c r="K78" s="13" t="str">
        <f t="shared" si="17"/>
        <v>#N/A</v>
      </c>
      <c r="L78" s="15" t="str">
        <f t="shared" si="18"/>
        <v>#N/A</v>
      </c>
      <c r="M78" s="13" t="str">
        <f t="shared" si="14"/>
        <v>#N/A</v>
      </c>
    </row>
    <row r="79">
      <c r="A79" s="10"/>
      <c r="B79" s="10"/>
      <c r="C79" s="10"/>
      <c r="D79" s="10"/>
      <c r="E79" s="10"/>
      <c r="F79" s="10"/>
      <c r="G79" s="10"/>
      <c r="H79" s="13" t="str">
        <f t="shared" si="15"/>
        <v>#N/A</v>
      </c>
      <c r="I79" s="15" t="str">
        <f t="shared" si="16"/>
        <v>#N/A</v>
      </c>
      <c r="J79" s="13" t="str">
        <f t="shared" si="13"/>
        <v>#N/A</v>
      </c>
      <c r="K79" s="13" t="str">
        <f t="shared" si="17"/>
        <v>#N/A</v>
      </c>
      <c r="L79" s="15" t="str">
        <f t="shared" si="18"/>
        <v>#N/A</v>
      </c>
      <c r="M79" s="13" t="str">
        <f t="shared" si="14"/>
        <v>#N/A</v>
      </c>
    </row>
    <row r="80">
      <c r="A80" s="10"/>
      <c r="B80" s="10"/>
      <c r="C80" s="10"/>
      <c r="D80" s="10"/>
      <c r="E80" s="10"/>
      <c r="F80" s="10"/>
      <c r="G80" s="10"/>
      <c r="H80" s="13" t="str">
        <f t="shared" si="15"/>
        <v>#N/A</v>
      </c>
      <c r="I80" s="15" t="str">
        <f t="shared" si="16"/>
        <v>#N/A</v>
      </c>
      <c r="J80" s="13" t="str">
        <f t="shared" si="13"/>
        <v>#N/A</v>
      </c>
      <c r="K80" s="13" t="str">
        <f t="shared" si="17"/>
        <v>#N/A</v>
      </c>
      <c r="L80" s="15" t="str">
        <f t="shared" si="18"/>
        <v>#N/A</v>
      </c>
      <c r="M80" s="13" t="str">
        <f t="shared" si="14"/>
        <v>#N/A</v>
      </c>
    </row>
    <row r="81">
      <c r="A81" s="10"/>
      <c r="B81" s="10"/>
      <c r="C81" s="10"/>
      <c r="D81" s="10"/>
      <c r="E81" s="10"/>
      <c r="F81" s="10"/>
      <c r="G81" s="10"/>
      <c r="H81" s="13" t="str">
        <f t="shared" si="15"/>
        <v>#N/A</v>
      </c>
      <c r="I81" s="15" t="str">
        <f t="shared" si="16"/>
        <v>#N/A</v>
      </c>
      <c r="J81" s="13" t="str">
        <f t="shared" si="13"/>
        <v>#N/A</v>
      </c>
      <c r="K81" s="13" t="str">
        <f t="shared" si="17"/>
        <v>#N/A</v>
      </c>
      <c r="L81" s="15" t="str">
        <f t="shared" si="18"/>
        <v>#N/A</v>
      </c>
      <c r="M81" s="13" t="str">
        <f t="shared" si="14"/>
        <v>#N/A</v>
      </c>
    </row>
    <row r="82">
      <c r="A82" s="10"/>
      <c r="B82" s="10"/>
      <c r="C82" s="10"/>
      <c r="D82" s="10"/>
      <c r="E82" s="10"/>
      <c r="F82" s="10"/>
      <c r="G82" s="10"/>
      <c r="H82" s="13" t="str">
        <f t="shared" si="15"/>
        <v>#N/A</v>
      </c>
      <c r="I82" s="15" t="str">
        <f t="shared" si="16"/>
        <v>#N/A</v>
      </c>
      <c r="J82" s="13" t="str">
        <f t="shared" si="13"/>
        <v>#N/A</v>
      </c>
      <c r="K82" s="13" t="str">
        <f t="shared" si="17"/>
        <v>#N/A</v>
      </c>
      <c r="L82" s="15" t="str">
        <f t="shared" si="18"/>
        <v>#N/A</v>
      </c>
      <c r="M82" s="13" t="str">
        <f t="shared" si="14"/>
        <v>#N/A</v>
      </c>
    </row>
    <row r="83">
      <c r="A83" s="10"/>
      <c r="B83" s="10"/>
      <c r="C83" s="10"/>
      <c r="D83" s="10"/>
      <c r="E83" s="10"/>
      <c r="F83" s="10"/>
      <c r="G83" s="10"/>
      <c r="H83" s="13" t="str">
        <f t="shared" si="15"/>
        <v>#N/A</v>
      </c>
      <c r="I83" s="15" t="str">
        <f t="shared" si="16"/>
        <v>#N/A</v>
      </c>
      <c r="J83" s="13" t="str">
        <f t="shared" si="13"/>
        <v>#N/A</v>
      </c>
      <c r="K83" s="13" t="str">
        <f t="shared" si="17"/>
        <v>#N/A</v>
      </c>
      <c r="L83" s="15" t="str">
        <f t="shared" si="18"/>
        <v>#N/A</v>
      </c>
      <c r="M83" s="13" t="str">
        <f t="shared" si="14"/>
        <v>#N/A</v>
      </c>
    </row>
    <row r="84">
      <c r="A84" s="10"/>
      <c r="B84" s="10"/>
      <c r="C84" s="10"/>
      <c r="D84" s="10"/>
      <c r="E84" s="10"/>
      <c r="F84" s="10"/>
      <c r="G84" s="10"/>
      <c r="H84" s="13" t="str">
        <f t="shared" si="15"/>
        <v>#N/A</v>
      </c>
      <c r="I84" s="15" t="str">
        <f t="shared" si="16"/>
        <v>#N/A</v>
      </c>
      <c r="J84" s="13" t="str">
        <f t="shared" si="13"/>
        <v>#N/A</v>
      </c>
      <c r="K84" s="13" t="str">
        <f t="shared" si="17"/>
        <v>#N/A</v>
      </c>
      <c r="L84" s="15" t="str">
        <f t="shared" si="18"/>
        <v>#N/A</v>
      </c>
      <c r="M84" s="13" t="str">
        <f t="shared" si="14"/>
        <v>#N/A</v>
      </c>
    </row>
    <row r="85">
      <c r="A85" s="10"/>
      <c r="B85" s="10"/>
      <c r="C85" s="10"/>
      <c r="D85" s="10"/>
      <c r="E85" s="10"/>
      <c r="F85" s="10"/>
      <c r="G85" s="10"/>
      <c r="H85" s="13" t="str">
        <f t="shared" si="15"/>
        <v>#N/A</v>
      </c>
      <c r="I85" s="15" t="str">
        <f t="shared" si="16"/>
        <v>#N/A</v>
      </c>
      <c r="J85" s="13" t="str">
        <f t="shared" si="13"/>
        <v>#N/A</v>
      </c>
      <c r="K85" s="13" t="str">
        <f t="shared" si="17"/>
        <v>#N/A</v>
      </c>
      <c r="L85" s="15" t="str">
        <f t="shared" si="18"/>
        <v>#N/A</v>
      </c>
      <c r="M85" s="13" t="str">
        <f t="shared" si="14"/>
        <v>#N/A</v>
      </c>
    </row>
    <row r="86">
      <c r="A86" s="10"/>
      <c r="B86" s="10"/>
      <c r="C86" s="10"/>
      <c r="D86" s="10"/>
      <c r="E86" s="10"/>
      <c r="F86" s="10"/>
      <c r="G86" s="10"/>
      <c r="H86" s="13" t="str">
        <f t="shared" si="15"/>
        <v>#N/A</v>
      </c>
      <c r="I86" s="15" t="str">
        <f t="shared" si="16"/>
        <v>#N/A</v>
      </c>
      <c r="J86" s="13" t="str">
        <f t="shared" si="13"/>
        <v>#N/A</v>
      </c>
      <c r="K86" s="13" t="str">
        <f t="shared" si="17"/>
        <v>#N/A</v>
      </c>
      <c r="L86" s="15" t="str">
        <f t="shared" si="18"/>
        <v>#N/A</v>
      </c>
      <c r="M86" s="13" t="str">
        <f t="shared" si="14"/>
        <v>#N/A</v>
      </c>
    </row>
    <row r="87">
      <c r="A87" s="10"/>
      <c r="B87" s="10"/>
      <c r="C87" s="10"/>
      <c r="D87" s="10"/>
      <c r="E87" s="10"/>
      <c r="F87" s="10"/>
      <c r="G87" s="10"/>
      <c r="H87" s="13" t="str">
        <f t="shared" si="15"/>
        <v>#N/A</v>
      </c>
      <c r="I87" s="15" t="str">
        <f t="shared" si="16"/>
        <v>#N/A</v>
      </c>
      <c r="J87" s="13" t="str">
        <f t="shared" si="13"/>
        <v>#N/A</v>
      </c>
      <c r="K87" s="13" t="str">
        <f t="shared" si="17"/>
        <v>#N/A</v>
      </c>
      <c r="L87" s="15" t="str">
        <f t="shared" si="18"/>
        <v>#N/A</v>
      </c>
      <c r="M87" s="13" t="str">
        <f t="shared" si="14"/>
        <v>#N/A</v>
      </c>
    </row>
    <row r="88">
      <c r="A88" s="10"/>
      <c r="B88" s="10"/>
      <c r="C88" s="10"/>
      <c r="D88" s="10"/>
      <c r="E88" s="10"/>
      <c r="F88" s="10"/>
      <c r="G88" s="10"/>
      <c r="H88" s="13" t="str">
        <f t="shared" si="15"/>
        <v>#N/A</v>
      </c>
      <c r="I88" s="15" t="str">
        <f t="shared" si="16"/>
        <v>#N/A</v>
      </c>
      <c r="J88" s="13" t="str">
        <f t="shared" si="13"/>
        <v>#N/A</v>
      </c>
      <c r="K88" s="13" t="str">
        <f t="shared" si="17"/>
        <v>#N/A</v>
      </c>
      <c r="L88" s="15" t="str">
        <f t="shared" si="18"/>
        <v>#N/A</v>
      </c>
      <c r="M88" s="13" t="str">
        <f t="shared" si="14"/>
        <v>#N/A</v>
      </c>
    </row>
    <row r="89">
      <c r="A89" s="10"/>
      <c r="B89" s="10"/>
      <c r="C89" s="10"/>
      <c r="D89" s="10"/>
      <c r="E89" s="10"/>
      <c r="F89" s="10"/>
      <c r="G89" s="10"/>
      <c r="H89" s="13" t="str">
        <f t="shared" si="15"/>
        <v>#N/A</v>
      </c>
      <c r="I89" s="15" t="str">
        <f t="shared" si="16"/>
        <v>#N/A</v>
      </c>
      <c r="J89" s="13" t="str">
        <f t="shared" si="13"/>
        <v>#N/A</v>
      </c>
      <c r="K89" s="13" t="str">
        <f t="shared" si="17"/>
        <v>#N/A</v>
      </c>
      <c r="L89" s="15" t="str">
        <f t="shared" si="18"/>
        <v>#N/A</v>
      </c>
      <c r="M89" s="13" t="str">
        <f t="shared" si="14"/>
        <v>#N/A</v>
      </c>
    </row>
    <row r="90">
      <c r="A90" s="10"/>
      <c r="B90" s="10"/>
      <c r="C90" s="10"/>
      <c r="D90" s="10"/>
      <c r="E90" s="10"/>
      <c r="F90" s="10"/>
      <c r="G90" s="10"/>
      <c r="H90" s="13" t="str">
        <f t="shared" si="15"/>
        <v>#N/A</v>
      </c>
      <c r="I90" s="15" t="str">
        <f t="shared" si="16"/>
        <v>#N/A</v>
      </c>
      <c r="J90" s="13" t="str">
        <f t="shared" si="13"/>
        <v>#N/A</v>
      </c>
      <c r="K90" s="13" t="str">
        <f t="shared" si="17"/>
        <v>#N/A</v>
      </c>
      <c r="L90" s="15" t="str">
        <f t="shared" si="18"/>
        <v>#N/A</v>
      </c>
      <c r="M90" s="13" t="str">
        <f t="shared" si="14"/>
        <v>#N/A</v>
      </c>
    </row>
    <row r="91">
      <c r="A91" s="10"/>
      <c r="B91" s="10"/>
      <c r="C91" s="10"/>
      <c r="D91" s="10"/>
      <c r="E91" s="10"/>
      <c r="F91" s="10"/>
      <c r="G91" s="10"/>
      <c r="H91" s="13" t="str">
        <f t="shared" si="15"/>
        <v>#N/A</v>
      </c>
      <c r="I91" s="15" t="str">
        <f t="shared" si="16"/>
        <v>#N/A</v>
      </c>
      <c r="J91" s="13" t="str">
        <f t="shared" si="13"/>
        <v>#N/A</v>
      </c>
      <c r="K91" s="13" t="str">
        <f t="shared" si="17"/>
        <v>#N/A</v>
      </c>
      <c r="L91" s="15" t="str">
        <f t="shared" si="18"/>
        <v>#N/A</v>
      </c>
      <c r="M91" s="13" t="str">
        <f t="shared" si="14"/>
        <v>#N/A</v>
      </c>
    </row>
    <row r="92">
      <c r="A92" s="10"/>
      <c r="B92" s="10"/>
      <c r="C92" s="10"/>
      <c r="D92" s="10"/>
      <c r="E92" s="10"/>
      <c r="F92" s="10"/>
      <c r="G92" s="10"/>
      <c r="H92" s="13" t="str">
        <f t="shared" si="15"/>
        <v>#N/A</v>
      </c>
      <c r="I92" s="15" t="str">
        <f t="shared" si="16"/>
        <v>#N/A</v>
      </c>
      <c r="J92" s="13" t="str">
        <f t="shared" si="13"/>
        <v>#N/A</v>
      </c>
      <c r="K92" s="13" t="str">
        <f t="shared" si="17"/>
        <v>#N/A</v>
      </c>
      <c r="L92" s="15" t="str">
        <f t="shared" si="18"/>
        <v>#N/A</v>
      </c>
      <c r="M92" s="13" t="str">
        <f t="shared" si="14"/>
        <v>#N/A</v>
      </c>
    </row>
    <row r="93">
      <c r="A93" s="10"/>
      <c r="B93" s="10"/>
      <c r="C93" s="10"/>
      <c r="D93" s="10"/>
      <c r="E93" s="10"/>
      <c r="F93" s="10"/>
      <c r="G93" s="10"/>
      <c r="H93" s="13" t="str">
        <f t="shared" si="15"/>
        <v>#N/A</v>
      </c>
      <c r="I93" s="15" t="str">
        <f t="shared" si="16"/>
        <v>#N/A</v>
      </c>
      <c r="J93" s="13" t="str">
        <f t="shared" si="13"/>
        <v>#N/A</v>
      </c>
      <c r="K93" s="13" t="str">
        <f t="shared" si="17"/>
        <v>#N/A</v>
      </c>
      <c r="L93" s="15" t="str">
        <f t="shared" si="18"/>
        <v>#N/A</v>
      </c>
      <c r="M93" s="13" t="str">
        <f t="shared" si="14"/>
        <v>#N/A</v>
      </c>
    </row>
    <row r="94">
      <c r="A94" s="10"/>
      <c r="B94" s="10"/>
      <c r="C94" s="10"/>
      <c r="D94" s="10"/>
      <c r="E94" s="10"/>
      <c r="F94" s="10"/>
      <c r="G94" s="10"/>
      <c r="H94" s="13" t="str">
        <f t="shared" si="15"/>
        <v>#N/A</v>
      </c>
      <c r="I94" s="15" t="str">
        <f t="shared" si="16"/>
        <v>#N/A</v>
      </c>
      <c r="J94" s="13" t="str">
        <f t="shared" si="13"/>
        <v>#N/A</v>
      </c>
      <c r="K94" s="13" t="str">
        <f t="shared" si="17"/>
        <v>#N/A</v>
      </c>
      <c r="L94" s="15" t="str">
        <f t="shared" si="18"/>
        <v>#N/A</v>
      </c>
      <c r="M94" s="13" t="str">
        <f t="shared" si="14"/>
        <v>#N/A</v>
      </c>
    </row>
    <row r="95">
      <c r="A95" s="10"/>
      <c r="B95" s="10"/>
      <c r="C95" s="10"/>
      <c r="D95" s="10"/>
      <c r="E95" s="10"/>
      <c r="F95" s="10"/>
      <c r="G95" s="10"/>
      <c r="H95" s="13" t="str">
        <f t="shared" si="15"/>
        <v>#N/A</v>
      </c>
      <c r="I95" s="15" t="str">
        <f t="shared" si="16"/>
        <v>#N/A</v>
      </c>
      <c r="J95" s="13" t="str">
        <f t="shared" si="13"/>
        <v>#N/A</v>
      </c>
      <c r="K95" s="13" t="str">
        <f t="shared" si="17"/>
        <v>#N/A</v>
      </c>
      <c r="L95" s="15" t="str">
        <f t="shared" si="18"/>
        <v>#N/A</v>
      </c>
      <c r="M95" s="13" t="str">
        <f t="shared" si="14"/>
        <v>#N/A</v>
      </c>
    </row>
    <row r="96">
      <c r="A96" s="10"/>
      <c r="B96" s="10"/>
      <c r="C96" s="10"/>
      <c r="D96" s="10"/>
      <c r="E96" s="10"/>
      <c r="F96" s="10"/>
      <c r="G96" s="10"/>
      <c r="H96" s="13" t="str">
        <f t="shared" si="15"/>
        <v>#N/A</v>
      </c>
      <c r="I96" s="15" t="str">
        <f t="shared" si="16"/>
        <v>#N/A</v>
      </c>
      <c r="J96" s="13" t="str">
        <f t="shared" si="13"/>
        <v>#N/A</v>
      </c>
      <c r="K96" s="13" t="str">
        <f t="shared" si="17"/>
        <v>#N/A</v>
      </c>
      <c r="L96" s="15" t="str">
        <f t="shared" si="18"/>
        <v>#N/A</v>
      </c>
      <c r="M96" s="13" t="str">
        <f t="shared" si="14"/>
        <v>#N/A</v>
      </c>
    </row>
    <row r="99">
      <c r="A99" s="4" t="str">
        <f>Pricer!B36&amp;" Orderbook"</f>
        <v>XBU7D Orderbook</v>
      </c>
    </row>
    <row r="100">
      <c r="A100" s="6" t="str">
        <f>ImportRealtimeJSON("https://www.bitmex.com:443/api/v1/orderBook?symbol="&amp;left(A99,6)&amp;"&amp;depth=25")</f>
        <v/>
      </c>
      <c r="B100" s="6"/>
      <c r="C100" s="6"/>
      <c r="D100" s="6"/>
      <c r="E100" s="6"/>
      <c r="F100" s="6"/>
      <c r="G100" s="6"/>
      <c r="H100" s="2" t="s">
        <v>7</v>
      </c>
      <c r="I100" s="2" t="s">
        <v>8</v>
      </c>
      <c r="J100" s="2" t="s">
        <v>9</v>
      </c>
      <c r="K100" s="2" t="s">
        <v>10</v>
      </c>
      <c r="L100" s="2" t="s">
        <v>11</v>
      </c>
      <c r="M100" s="2" t="s">
        <v>12</v>
      </c>
    </row>
    <row r="101">
      <c r="A101" s="10" t="s">
        <v>13</v>
      </c>
      <c r="B101" s="10"/>
      <c r="C101" s="10"/>
      <c r="D101" s="10"/>
      <c r="E101" s="10"/>
      <c r="F101" s="10"/>
      <c r="G101" s="10"/>
      <c r="H101" s="13">
        <f>if(value(C101)&lt;Pricer!$B$40,value(C101),Pricer!$B$40)</f>
        <v>0</v>
      </c>
      <c r="I101" s="15">
        <f>Pricer!$B$40-H101</f>
        <v>10</v>
      </c>
      <c r="J101" s="13" t="str">
        <f t="shared" ref="J101:J126" si="19">H101/SUM($H$101:$H$126)*VALUE(D101)</f>
        <v>#DIV/0!</v>
      </c>
      <c r="K101" s="15">
        <f>if(value(F101)&lt;Pricer!$EB40,value(F101),Pricer!$B$40)</f>
        <v>10</v>
      </c>
      <c r="L101" s="15">
        <f>Pricer!$B$40-K101</f>
        <v>0</v>
      </c>
      <c r="M101" s="13">
        <f t="shared" ref="M101:M126" si="20">K101/SUM($K$101:$K$126)*VALUE(E101)</f>
        <v>0</v>
      </c>
    </row>
    <row r="102">
      <c r="A102" s="10"/>
      <c r="B102" s="10"/>
      <c r="C102" s="10"/>
      <c r="D102" s="10"/>
      <c r="E102" s="10"/>
      <c r="F102" s="10"/>
      <c r="G102" s="10"/>
      <c r="H102" s="13">
        <f t="shared" ref="H102:H126" si="21">if(value(C102)&lt;I101,value(C102),I101)</f>
        <v>0</v>
      </c>
      <c r="I102" s="15">
        <f t="shared" ref="I102:I126" si="22">I101-H102</f>
        <v>10</v>
      </c>
      <c r="J102" s="13" t="str">
        <f t="shared" si="19"/>
        <v>#DIV/0!</v>
      </c>
      <c r="K102" s="15">
        <f t="shared" ref="K102:K126" si="23">if(value(F102)&lt;L101,value(F102),L101)</f>
        <v>0</v>
      </c>
      <c r="L102" s="15">
        <f t="shared" ref="L102:L126" si="24">L101-K102</f>
        <v>0</v>
      </c>
      <c r="M102" s="13">
        <f t="shared" si="20"/>
        <v>0</v>
      </c>
    </row>
    <row r="103">
      <c r="A103" s="10"/>
      <c r="B103" s="10"/>
      <c r="C103" s="10"/>
      <c r="D103" s="10"/>
      <c r="E103" s="10"/>
      <c r="F103" s="10"/>
      <c r="G103" s="10"/>
      <c r="H103" s="13">
        <f t="shared" si="21"/>
        <v>0</v>
      </c>
      <c r="I103" s="15">
        <f t="shared" si="22"/>
        <v>10</v>
      </c>
      <c r="J103" s="13" t="str">
        <f t="shared" si="19"/>
        <v>#DIV/0!</v>
      </c>
      <c r="K103" s="15">
        <f t="shared" si="23"/>
        <v>0</v>
      </c>
      <c r="L103" s="15">
        <f t="shared" si="24"/>
        <v>0</v>
      </c>
      <c r="M103" s="13">
        <f t="shared" si="20"/>
        <v>0</v>
      </c>
    </row>
    <row r="104">
      <c r="A104" s="10"/>
      <c r="B104" s="10"/>
      <c r="C104" s="10"/>
      <c r="D104" s="10"/>
      <c r="E104" s="10"/>
      <c r="F104" s="10"/>
      <c r="G104" s="10"/>
      <c r="H104" s="13">
        <f t="shared" si="21"/>
        <v>0</v>
      </c>
      <c r="I104" s="15">
        <f t="shared" si="22"/>
        <v>10</v>
      </c>
      <c r="J104" s="13" t="str">
        <f t="shared" si="19"/>
        <v>#DIV/0!</v>
      </c>
      <c r="K104" s="15">
        <f t="shared" si="23"/>
        <v>0</v>
      </c>
      <c r="L104" s="15">
        <f t="shared" si="24"/>
        <v>0</v>
      </c>
      <c r="M104" s="13">
        <f t="shared" si="20"/>
        <v>0</v>
      </c>
    </row>
    <row r="105">
      <c r="A105" s="10"/>
      <c r="B105" s="10"/>
      <c r="C105" s="10"/>
      <c r="D105" s="10"/>
      <c r="E105" s="10"/>
      <c r="F105" s="10"/>
      <c r="G105" s="10"/>
      <c r="H105" s="13">
        <f t="shared" si="21"/>
        <v>0</v>
      </c>
      <c r="I105" s="15">
        <f t="shared" si="22"/>
        <v>10</v>
      </c>
      <c r="J105" s="13" t="str">
        <f t="shared" si="19"/>
        <v>#DIV/0!</v>
      </c>
      <c r="K105" s="15">
        <f t="shared" si="23"/>
        <v>0</v>
      </c>
      <c r="L105" s="15">
        <f t="shared" si="24"/>
        <v>0</v>
      </c>
      <c r="M105" s="13">
        <f t="shared" si="20"/>
        <v>0</v>
      </c>
    </row>
    <row r="106">
      <c r="A106" s="10"/>
      <c r="B106" s="10"/>
      <c r="C106" s="10"/>
      <c r="D106" s="10"/>
      <c r="E106" s="10"/>
      <c r="F106" s="10"/>
      <c r="G106" s="10"/>
      <c r="H106" s="13">
        <f t="shared" si="21"/>
        <v>0</v>
      </c>
      <c r="I106" s="15">
        <f t="shared" si="22"/>
        <v>10</v>
      </c>
      <c r="J106" s="13" t="str">
        <f t="shared" si="19"/>
        <v>#DIV/0!</v>
      </c>
      <c r="K106" s="15">
        <f t="shared" si="23"/>
        <v>0</v>
      </c>
      <c r="L106" s="15">
        <f t="shared" si="24"/>
        <v>0</v>
      </c>
      <c r="M106" s="13">
        <f t="shared" si="20"/>
        <v>0</v>
      </c>
    </row>
    <row r="107">
      <c r="A107" s="10"/>
      <c r="B107" s="10"/>
      <c r="C107" s="10"/>
      <c r="D107" s="10"/>
      <c r="E107" s="10"/>
      <c r="F107" s="10"/>
      <c r="G107" s="10"/>
      <c r="H107" s="13">
        <f t="shared" si="21"/>
        <v>0</v>
      </c>
      <c r="I107" s="15">
        <f t="shared" si="22"/>
        <v>10</v>
      </c>
      <c r="J107" s="13" t="str">
        <f t="shared" si="19"/>
        <v>#DIV/0!</v>
      </c>
      <c r="K107" s="15">
        <f t="shared" si="23"/>
        <v>0</v>
      </c>
      <c r="L107" s="15">
        <f t="shared" si="24"/>
        <v>0</v>
      </c>
      <c r="M107" s="13">
        <f t="shared" si="20"/>
        <v>0</v>
      </c>
    </row>
    <row r="108">
      <c r="A108" s="10"/>
      <c r="B108" s="10"/>
      <c r="C108" s="10"/>
      <c r="D108" s="10"/>
      <c r="E108" s="10"/>
      <c r="F108" s="10"/>
      <c r="G108" s="10"/>
      <c r="H108" s="13">
        <f t="shared" si="21"/>
        <v>0</v>
      </c>
      <c r="I108" s="15">
        <f t="shared" si="22"/>
        <v>10</v>
      </c>
      <c r="J108" s="13" t="str">
        <f t="shared" si="19"/>
        <v>#DIV/0!</v>
      </c>
      <c r="K108" s="15">
        <f t="shared" si="23"/>
        <v>0</v>
      </c>
      <c r="L108" s="15">
        <f t="shared" si="24"/>
        <v>0</v>
      </c>
      <c r="M108" s="13">
        <f t="shared" si="20"/>
        <v>0</v>
      </c>
    </row>
    <row r="109">
      <c r="A109" s="10"/>
      <c r="B109" s="10"/>
      <c r="C109" s="10"/>
      <c r="D109" s="10"/>
      <c r="E109" s="10"/>
      <c r="F109" s="10"/>
      <c r="G109" s="10"/>
      <c r="H109" s="13">
        <f t="shared" si="21"/>
        <v>0</v>
      </c>
      <c r="I109" s="15">
        <f t="shared" si="22"/>
        <v>10</v>
      </c>
      <c r="J109" s="13" t="str">
        <f t="shared" si="19"/>
        <v>#DIV/0!</v>
      </c>
      <c r="K109" s="15">
        <f t="shared" si="23"/>
        <v>0</v>
      </c>
      <c r="L109" s="15">
        <f t="shared" si="24"/>
        <v>0</v>
      </c>
      <c r="M109" s="13">
        <f t="shared" si="20"/>
        <v>0</v>
      </c>
    </row>
    <row r="110">
      <c r="A110" s="10"/>
      <c r="B110" s="10"/>
      <c r="C110" s="10"/>
      <c r="D110" s="10"/>
      <c r="E110" s="10"/>
      <c r="F110" s="10"/>
      <c r="G110" s="10"/>
      <c r="H110" s="13">
        <f t="shared" si="21"/>
        <v>0</v>
      </c>
      <c r="I110" s="15">
        <f t="shared" si="22"/>
        <v>10</v>
      </c>
      <c r="J110" s="13" t="str">
        <f t="shared" si="19"/>
        <v>#DIV/0!</v>
      </c>
      <c r="K110" s="15">
        <f t="shared" si="23"/>
        <v>0</v>
      </c>
      <c r="L110" s="15">
        <f t="shared" si="24"/>
        <v>0</v>
      </c>
      <c r="M110" s="13">
        <f t="shared" si="20"/>
        <v>0</v>
      </c>
    </row>
    <row r="111">
      <c r="A111" s="10"/>
      <c r="B111" s="10"/>
      <c r="C111" s="10"/>
      <c r="D111" s="10"/>
      <c r="E111" s="10"/>
      <c r="F111" s="10"/>
      <c r="G111" s="10"/>
      <c r="H111" s="13">
        <f t="shared" si="21"/>
        <v>0</v>
      </c>
      <c r="I111" s="15">
        <f t="shared" si="22"/>
        <v>10</v>
      </c>
      <c r="J111" s="13" t="str">
        <f t="shared" si="19"/>
        <v>#DIV/0!</v>
      </c>
      <c r="K111" s="15">
        <f t="shared" si="23"/>
        <v>0</v>
      </c>
      <c r="L111" s="15">
        <f t="shared" si="24"/>
        <v>0</v>
      </c>
      <c r="M111" s="13">
        <f t="shared" si="20"/>
        <v>0</v>
      </c>
    </row>
    <row r="112">
      <c r="A112" s="10"/>
      <c r="B112" s="10"/>
      <c r="C112" s="10"/>
      <c r="D112" s="10"/>
      <c r="E112" s="10"/>
      <c r="F112" s="10"/>
      <c r="G112" s="10"/>
      <c r="H112" s="13">
        <f t="shared" si="21"/>
        <v>0</v>
      </c>
      <c r="I112" s="15">
        <f t="shared" si="22"/>
        <v>10</v>
      </c>
      <c r="J112" s="13" t="str">
        <f t="shared" si="19"/>
        <v>#DIV/0!</v>
      </c>
      <c r="K112" s="15">
        <f t="shared" si="23"/>
        <v>0</v>
      </c>
      <c r="L112" s="15">
        <f t="shared" si="24"/>
        <v>0</v>
      </c>
      <c r="M112" s="13">
        <f t="shared" si="20"/>
        <v>0</v>
      </c>
    </row>
    <row r="113">
      <c r="A113" s="10"/>
      <c r="B113" s="10"/>
      <c r="C113" s="10"/>
      <c r="D113" s="10"/>
      <c r="E113" s="10"/>
      <c r="F113" s="10"/>
      <c r="G113" s="10"/>
      <c r="H113" s="13">
        <f t="shared" si="21"/>
        <v>0</v>
      </c>
      <c r="I113" s="15">
        <f t="shared" si="22"/>
        <v>10</v>
      </c>
      <c r="J113" s="13" t="str">
        <f t="shared" si="19"/>
        <v>#DIV/0!</v>
      </c>
      <c r="K113" s="15">
        <f t="shared" si="23"/>
        <v>0</v>
      </c>
      <c r="L113" s="15">
        <f t="shared" si="24"/>
        <v>0</v>
      </c>
      <c r="M113" s="13">
        <f t="shared" si="20"/>
        <v>0</v>
      </c>
    </row>
    <row r="114">
      <c r="A114" s="10"/>
      <c r="B114" s="10"/>
      <c r="C114" s="10"/>
      <c r="D114" s="10"/>
      <c r="E114" s="10"/>
      <c r="F114" s="10"/>
      <c r="G114" s="10"/>
      <c r="H114" s="13">
        <f t="shared" si="21"/>
        <v>0</v>
      </c>
      <c r="I114" s="15">
        <f t="shared" si="22"/>
        <v>10</v>
      </c>
      <c r="J114" s="13" t="str">
        <f t="shared" si="19"/>
        <v>#DIV/0!</v>
      </c>
      <c r="K114" s="15">
        <f t="shared" si="23"/>
        <v>0</v>
      </c>
      <c r="L114" s="15">
        <f t="shared" si="24"/>
        <v>0</v>
      </c>
      <c r="M114" s="13">
        <f t="shared" si="20"/>
        <v>0</v>
      </c>
    </row>
    <row r="115">
      <c r="A115" s="10"/>
      <c r="B115" s="10"/>
      <c r="C115" s="10"/>
      <c r="D115" s="10"/>
      <c r="E115" s="10"/>
      <c r="F115" s="10"/>
      <c r="G115" s="10"/>
      <c r="H115" s="13">
        <f t="shared" si="21"/>
        <v>0</v>
      </c>
      <c r="I115" s="15">
        <f t="shared" si="22"/>
        <v>10</v>
      </c>
      <c r="J115" s="13" t="str">
        <f t="shared" si="19"/>
        <v>#DIV/0!</v>
      </c>
      <c r="K115" s="15">
        <f t="shared" si="23"/>
        <v>0</v>
      </c>
      <c r="L115" s="15">
        <f t="shared" si="24"/>
        <v>0</v>
      </c>
      <c r="M115" s="13">
        <f t="shared" si="20"/>
        <v>0</v>
      </c>
    </row>
    <row r="116">
      <c r="A116" s="10"/>
      <c r="B116" s="10"/>
      <c r="C116" s="10"/>
      <c r="D116" s="10"/>
      <c r="E116" s="10"/>
      <c r="F116" s="10"/>
      <c r="G116" s="10"/>
      <c r="H116" s="13">
        <f t="shared" si="21"/>
        <v>0</v>
      </c>
      <c r="I116" s="15">
        <f t="shared" si="22"/>
        <v>10</v>
      </c>
      <c r="J116" s="13" t="str">
        <f t="shared" si="19"/>
        <v>#DIV/0!</v>
      </c>
      <c r="K116" s="15">
        <f t="shared" si="23"/>
        <v>0</v>
      </c>
      <c r="L116" s="15">
        <f t="shared" si="24"/>
        <v>0</v>
      </c>
      <c r="M116" s="13">
        <f t="shared" si="20"/>
        <v>0</v>
      </c>
    </row>
    <row r="117">
      <c r="A117" s="10"/>
      <c r="B117" s="10"/>
      <c r="C117" s="10"/>
      <c r="D117" s="10"/>
      <c r="E117" s="10"/>
      <c r="F117" s="10"/>
      <c r="G117" s="10"/>
      <c r="H117" s="13">
        <f t="shared" si="21"/>
        <v>0</v>
      </c>
      <c r="I117" s="15">
        <f t="shared" si="22"/>
        <v>10</v>
      </c>
      <c r="J117" s="13" t="str">
        <f t="shared" si="19"/>
        <v>#DIV/0!</v>
      </c>
      <c r="K117" s="15">
        <f t="shared" si="23"/>
        <v>0</v>
      </c>
      <c r="L117" s="15">
        <f t="shared" si="24"/>
        <v>0</v>
      </c>
      <c r="M117" s="13">
        <f t="shared" si="20"/>
        <v>0</v>
      </c>
    </row>
    <row r="118">
      <c r="A118" s="10"/>
      <c r="B118" s="10"/>
      <c r="C118" s="10"/>
      <c r="D118" s="10"/>
      <c r="E118" s="10"/>
      <c r="F118" s="10"/>
      <c r="G118" s="10"/>
      <c r="H118" s="13">
        <f t="shared" si="21"/>
        <v>0</v>
      </c>
      <c r="I118" s="15">
        <f t="shared" si="22"/>
        <v>10</v>
      </c>
      <c r="J118" s="13" t="str">
        <f t="shared" si="19"/>
        <v>#DIV/0!</v>
      </c>
      <c r="K118" s="15">
        <f t="shared" si="23"/>
        <v>0</v>
      </c>
      <c r="L118" s="15">
        <f t="shared" si="24"/>
        <v>0</v>
      </c>
      <c r="M118" s="13">
        <f t="shared" si="20"/>
        <v>0</v>
      </c>
    </row>
    <row r="119">
      <c r="A119" s="10"/>
      <c r="B119" s="10"/>
      <c r="C119" s="10"/>
      <c r="D119" s="10"/>
      <c r="E119" s="10"/>
      <c r="F119" s="10"/>
      <c r="G119" s="10"/>
      <c r="H119" s="13">
        <f t="shared" si="21"/>
        <v>0</v>
      </c>
      <c r="I119" s="15">
        <f t="shared" si="22"/>
        <v>10</v>
      </c>
      <c r="J119" s="13" t="str">
        <f t="shared" si="19"/>
        <v>#DIV/0!</v>
      </c>
      <c r="K119" s="15">
        <f t="shared" si="23"/>
        <v>0</v>
      </c>
      <c r="L119" s="15">
        <f t="shared" si="24"/>
        <v>0</v>
      </c>
      <c r="M119" s="13">
        <f t="shared" si="20"/>
        <v>0</v>
      </c>
    </row>
    <row r="120">
      <c r="A120" s="10"/>
      <c r="B120" s="10"/>
      <c r="C120" s="10"/>
      <c r="D120" s="10"/>
      <c r="E120" s="10"/>
      <c r="F120" s="10"/>
      <c r="G120" s="10"/>
      <c r="H120" s="13">
        <f t="shared" si="21"/>
        <v>0</v>
      </c>
      <c r="I120" s="15">
        <f t="shared" si="22"/>
        <v>10</v>
      </c>
      <c r="J120" s="13" t="str">
        <f t="shared" si="19"/>
        <v>#DIV/0!</v>
      </c>
      <c r="K120" s="15">
        <f t="shared" si="23"/>
        <v>0</v>
      </c>
      <c r="L120" s="15">
        <f t="shared" si="24"/>
        <v>0</v>
      </c>
      <c r="M120" s="13">
        <f t="shared" si="20"/>
        <v>0</v>
      </c>
    </row>
    <row r="121">
      <c r="A121" s="10"/>
      <c r="B121" s="10"/>
      <c r="C121" s="10"/>
      <c r="D121" s="10"/>
      <c r="E121" s="10"/>
      <c r="F121" s="10"/>
      <c r="G121" s="10"/>
      <c r="H121" s="13">
        <f t="shared" si="21"/>
        <v>0</v>
      </c>
      <c r="I121" s="15">
        <f t="shared" si="22"/>
        <v>10</v>
      </c>
      <c r="J121" s="13" t="str">
        <f t="shared" si="19"/>
        <v>#DIV/0!</v>
      </c>
      <c r="K121" s="15">
        <f t="shared" si="23"/>
        <v>0</v>
      </c>
      <c r="L121" s="15">
        <f t="shared" si="24"/>
        <v>0</v>
      </c>
      <c r="M121" s="13">
        <f t="shared" si="20"/>
        <v>0</v>
      </c>
    </row>
    <row r="122">
      <c r="A122" s="10"/>
      <c r="B122" s="10"/>
      <c r="C122" s="10"/>
      <c r="D122" s="10"/>
      <c r="E122" s="10"/>
      <c r="F122" s="10"/>
      <c r="G122" s="10"/>
      <c r="H122" s="13">
        <f t="shared" si="21"/>
        <v>0</v>
      </c>
      <c r="I122" s="15">
        <f t="shared" si="22"/>
        <v>10</v>
      </c>
      <c r="J122" s="13" t="str">
        <f t="shared" si="19"/>
        <v>#DIV/0!</v>
      </c>
      <c r="K122" s="15">
        <f t="shared" si="23"/>
        <v>0</v>
      </c>
      <c r="L122" s="15">
        <f t="shared" si="24"/>
        <v>0</v>
      </c>
      <c r="M122" s="13">
        <f t="shared" si="20"/>
        <v>0</v>
      </c>
    </row>
    <row r="123">
      <c r="A123" s="10"/>
      <c r="B123" s="10"/>
      <c r="C123" s="10"/>
      <c r="D123" s="10"/>
      <c r="E123" s="10"/>
      <c r="F123" s="10"/>
      <c r="G123" s="10"/>
      <c r="H123" s="13">
        <f t="shared" si="21"/>
        <v>0</v>
      </c>
      <c r="I123" s="15">
        <f t="shared" si="22"/>
        <v>10</v>
      </c>
      <c r="J123" s="13" t="str">
        <f t="shared" si="19"/>
        <v>#DIV/0!</v>
      </c>
      <c r="K123" s="15">
        <f t="shared" si="23"/>
        <v>0</v>
      </c>
      <c r="L123" s="15">
        <f t="shared" si="24"/>
        <v>0</v>
      </c>
      <c r="M123" s="13">
        <f t="shared" si="20"/>
        <v>0</v>
      </c>
    </row>
    <row r="124">
      <c r="A124" s="10"/>
      <c r="B124" s="10"/>
      <c r="C124" s="10"/>
      <c r="D124" s="10"/>
      <c r="E124" s="10"/>
      <c r="F124" s="10"/>
      <c r="G124" s="10"/>
      <c r="H124" s="13">
        <f t="shared" si="21"/>
        <v>0</v>
      </c>
      <c r="I124" s="15">
        <f t="shared" si="22"/>
        <v>10</v>
      </c>
      <c r="J124" s="13" t="str">
        <f t="shared" si="19"/>
        <v>#DIV/0!</v>
      </c>
      <c r="K124" s="15">
        <f t="shared" si="23"/>
        <v>0</v>
      </c>
      <c r="L124" s="15">
        <f t="shared" si="24"/>
        <v>0</v>
      </c>
      <c r="M124" s="13">
        <f t="shared" si="20"/>
        <v>0</v>
      </c>
    </row>
    <row r="125">
      <c r="A125" s="10"/>
      <c r="B125" s="10"/>
      <c r="C125" s="10"/>
      <c r="D125" s="10"/>
      <c r="E125" s="10"/>
      <c r="F125" s="10"/>
      <c r="G125" s="10"/>
      <c r="H125" s="13">
        <f t="shared" si="21"/>
        <v>0</v>
      </c>
      <c r="I125" s="15">
        <f t="shared" si="22"/>
        <v>10</v>
      </c>
      <c r="J125" s="13" t="str">
        <f t="shared" si="19"/>
        <v>#DIV/0!</v>
      </c>
      <c r="K125" s="15">
        <f t="shared" si="23"/>
        <v>0</v>
      </c>
      <c r="L125" s="15">
        <f t="shared" si="24"/>
        <v>0</v>
      </c>
      <c r="M125" s="13">
        <f t="shared" si="20"/>
        <v>0</v>
      </c>
    </row>
    <row r="126">
      <c r="A126" s="10"/>
      <c r="B126" s="10"/>
      <c r="C126" s="10"/>
      <c r="D126" s="10"/>
      <c r="E126" s="10"/>
      <c r="F126" s="10"/>
      <c r="G126" s="10"/>
      <c r="H126" s="13">
        <f t="shared" si="21"/>
        <v>0</v>
      </c>
      <c r="I126" s="15">
        <f t="shared" si="22"/>
        <v>10</v>
      </c>
      <c r="J126" s="13" t="str">
        <f t="shared" si="19"/>
        <v>#DIV/0!</v>
      </c>
      <c r="K126" s="15">
        <f t="shared" si="23"/>
        <v>0</v>
      </c>
      <c r="L126" s="15">
        <f t="shared" si="24"/>
        <v>0</v>
      </c>
      <c r="M126" s="13">
        <f t="shared" si="20"/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8" max="8" width="20.57"/>
  </cols>
  <sheetData>
    <row r="9">
      <c r="A9" s="24" t="s">
        <v>21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>
      <c r="A10" s="6" t="str">
        <f>ImportRealTimeJSON("https://www.bitmex.com:443/api/v1/instrument/active")</f>
        <v>Symbol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15</v>
      </c>
      <c r="H10" s="6" t="s">
        <v>27</v>
      </c>
      <c r="I10" s="6" t="s">
        <v>28</v>
      </c>
      <c r="J10" s="6" t="s">
        <v>29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38</v>
      </c>
      <c r="T10" s="6" t="s">
        <v>39</v>
      </c>
      <c r="U10" s="6" t="s">
        <v>40</v>
      </c>
      <c r="V10" s="6" t="s">
        <v>41</v>
      </c>
      <c r="W10" s="6" t="s">
        <v>42</v>
      </c>
      <c r="X10" s="6" t="s">
        <v>43</v>
      </c>
      <c r="Y10" s="6" t="s">
        <v>44</v>
      </c>
      <c r="Z10" s="6" t="s">
        <v>45</v>
      </c>
      <c r="AA10" s="6" t="s">
        <v>46</v>
      </c>
      <c r="AB10" s="6" t="s">
        <v>47</v>
      </c>
      <c r="AC10" s="6" t="s">
        <v>48</v>
      </c>
      <c r="AD10" s="6" t="s">
        <v>49</v>
      </c>
      <c r="AE10" s="6" t="s">
        <v>50</v>
      </c>
      <c r="AF10" s="6" t="s">
        <v>51</v>
      </c>
      <c r="AG10" s="6" t="s">
        <v>52</v>
      </c>
      <c r="AH10" s="6" t="s">
        <v>53</v>
      </c>
      <c r="AI10" s="6" t="s">
        <v>54</v>
      </c>
      <c r="AJ10" s="6" t="s">
        <v>55</v>
      </c>
      <c r="AK10" s="6" t="s">
        <v>56</v>
      </c>
      <c r="AL10" s="6" t="s">
        <v>57</v>
      </c>
      <c r="AM10" s="6" t="s">
        <v>58</v>
      </c>
      <c r="AN10" s="6" t="s">
        <v>59</v>
      </c>
      <c r="AO10" s="6" t="s">
        <v>60</v>
      </c>
      <c r="AP10" s="6" t="s">
        <v>61</v>
      </c>
      <c r="AQ10" s="6" t="s">
        <v>62</v>
      </c>
      <c r="AR10" s="6" t="s">
        <v>63</v>
      </c>
      <c r="AS10" s="6" t="s">
        <v>64</v>
      </c>
      <c r="AT10" s="6" t="s">
        <v>65</v>
      </c>
      <c r="AU10" s="6" t="s">
        <v>66</v>
      </c>
      <c r="AV10" s="6" t="s">
        <v>68</v>
      </c>
      <c r="AW10" s="6" t="s">
        <v>69</v>
      </c>
      <c r="AX10" s="6" t="s">
        <v>5</v>
      </c>
      <c r="AY10" s="6" t="s">
        <v>71</v>
      </c>
      <c r="AZ10" s="6" t="s">
        <v>72</v>
      </c>
      <c r="BA10" s="6" t="s">
        <v>73</v>
      </c>
      <c r="BB10" s="6" t="s">
        <v>3</v>
      </c>
      <c r="BC10" s="6" t="s">
        <v>74</v>
      </c>
      <c r="BD10" s="6" t="s">
        <v>4</v>
      </c>
      <c r="BE10" s="6" t="s">
        <v>75</v>
      </c>
      <c r="BF10" s="2" t="s">
        <v>76</v>
      </c>
      <c r="BG10" s="6" t="s">
        <v>77</v>
      </c>
      <c r="BH10" s="6" t="s">
        <v>78</v>
      </c>
      <c r="BI10" s="6" t="s">
        <v>79</v>
      </c>
      <c r="BJ10" s="6" t="s">
        <v>80</v>
      </c>
      <c r="BK10" s="6" t="s">
        <v>81</v>
      </c>
      <c r="BL10" s="6" t="s">
        <v>82</v>
      </c>
      <c r="BM10" s="6" t="s">
        <v>83</v>
      </c>
      <c r="BN10" s="6" t="s">
        <v>84</v>
      </c>
      <c r="BO10" s="6" t="s">
        <v>85</v>
      </c>
      <c r="BP10" s="6" t="s">
        <v>86</v>
      </c>
      <c r="BQ10" s="6" t="s">
        <v>87</v>
      </c>
      <c r="BR10" s="6" t="s">
        <v>88</v>
      </c>
      <c r="BS10" s="6" t="s">
        <v>89</v>
      </c>
      <c r="BT10" s="6" t="s">
        <v>90</v>
      </c>
      <c r="BU10" s="6"/>
      <c r="BV10" s="6"/>
      <c r="BW10" s="6"/>
      <c r="BX10" s="6"/>
      <c r="BY10" s="6"/>
      <c r="BZ10" s="6"/>
    </row>
    <row r="11">
      <c r="A11" s="5" t="s">
        <v>91</v>
      </c>
      <c r="B11" s="5" t="s">
        <v>92</v>
      </c>
      <c r="C11" s="5" t="s">
        <v>93</v>
      </c>
      <c r="D11" s="5" t="s">
        <v>94</v>
      </c>
      <c r="E11" s="25">
        <v>42381.83333333333</v>
      </c>
      <c r="F11" s="25">
        <v>42381.83333333333</v>
      </c>
      <c r="G11" s="25">
        <v>42382.83333333333</v>
      </c>
      <c r="H11" s="25">
        <v>36527.333333333336</v>
      </c>
      <c r="I11" s="5" t="s">
        <v>13</v>
      </c>
      <c r="J11" s="5" t="s">
        <v>13</v>
      </c>
      <c r="K11" s="5" t="s">
        <v>13</v>
      </c>
      <c r="L11" s="5" t="s">
        <v>92</v>
      </c>
      <c r="M11" s="5" t="s">
        <v>95</v>
      </c>
      <c r="N11" s="5" t="s">
        <v>96</v>
      </c>
      <c r="O11" s="5" t="s">
        <v>97</v>
      </c>
      <c r="P11" s="5" t="s">
        <v>98</v>
      </c>
      <c r="Q11" s="5" t="s">
        <v>99</v>
      </c>
      <c r="R11" s="5" t="s">
        <v>100</v>
      </c>
      <c r="S11" s="5" t="s">
        <v>101</v>
      </c>
      <c r="T11" s="5" t="s">
        <v>102</v>
      </c>
      <c r="U11" s="5" t="s">
        <v>103</v>
      </c>
      <c r="V11" s="5" t="s">
        <v>13</v>
      </c>
      <c r="W11" s="5" t="s">
        <v>99</v>
      </c>
      <c r="X11" s="5" t="s">
        <v>104</v>
      </c>
      <c r="Y11" s="5" t="s">
        <v>105</v>
      </c>
      <c r="Z11" s="5" t="s">
        <v>13</v>
      </c>
      <c r="AA11" s="5" t="s">
        <v>103</v>
      </c>
      <c r="AB11" s="5" t="s">
        <v>106</v>
      </c>
      <c r="AC11" s="5" t="s">
        <v>107</v>
      </c>
      <c r="AD11" s="5" t="s">
        <v>108</v>
      </c>
      <c r="AE11" s="5" t="s">
        <v>13</v>
      </c>
      <c r="AF11" s="25">
        <v>42381.83333333333</v>
      </c>
      <c r="AG11" s="25">
        <v>42382.16666666667</v>
      </c>
      <c r="AH11" s="25">
        <v>36526.666666666664</v>
      </c>
      <c r="AI11" s="5" t="s">
        <v>109</v>
      </c>
      <c r="AJ11" s="5" t="s">
        <v>13</v>
      </c>
      <c r="AK11" s="5" t="s">
        <v>110</v>
      </c>
      <c r="AL11" s="5" t="s">
        <v>111</v>
      </c>
      <c r="AM11" s="5" t="s">
        <v>112</v>
      </c>
      <c r="AN11" s="5" t="s">
        <v>113</v>
      </c>
      <c r="AO11" s="5" t="s">
        <v>114</v>
      </c>
      <c r="AP11" s="5" t="s">
        <v>115</v>
      </c>
      <c r="AQ11" s="5" t="s">
        <v>116</v>
      </c>
      <c r="AR11" s="5" t="s">
        <v>117</v>
      </c>
      <c r="AS11" s="5" t="s">
        <v>118</v>
      </c>
      <c r="AT11" s="5" t="s">
        <v>119</v>
      </c>
      <c r="AU11" s="5" t="s">
        <v>120</v>
      </c>
      <c r="AV11" s="5" t="s">
        <v>121</v>
      </c>
      <c r="AW11" s="5" t="s">
        <v>122</v>
      </c>
      <c r="AX11" s="5" t="s">
        <v>123</v>
      </c>
      <c r="AY11" s="5" t="s">
        <v>123</v>
      </c>
      <c r="AZ11" s="5" t="s">
        <v>124</v>
      </c>
      <c r="BA11" s="5" t="s">
        <v>125</v>
      </c>
      <c r="BB11" s="5" t="s">
        <v>126</v>
      </c>
      <c r="BC11" s="5" t="s">
        <v>127</v>
      </c>
      <c r="BD11" s="5" t="s">
        <v>128</v>
      </c>
      <c r="BE11" s="5" t="s">
        <v>129</v>
      </c>
      <c r="BF11" s="5" t="s">
        <v>130</v>
      </c>
      <c r="BG11" s="5" t="s">
        <v>131</v>
      </c>
      <c r="BH11" s="5" t="s">
        <v>103</v>
      </c>
      <c r="BI11" s="5" t="s">
        <v>132</v>
      </c>
      <c r="BJ11" s="5" t="s">
        <v>133</v>
      </c>
      <c r="BK11" s="5" t="s">
        <v>134</v>
      </c>
      <c r="BL11" s="5" t="s">
        <v>135</v>
      </c>
      <c r="BM11" s="5" t="s">
        <v>136</v>
      </c>
      <c r="BN11" s="5" t="s">
        <v>127</v>
      </c>
      <c r="BO11" s="5" t="s">
        <v>137</v>
      </c>
      <c r="BP11" s="26" t="s">
        <v>127</v>
      </c>
      <c r="BQ11" s="26" t="s">
        <v>13</v>
      </c>
      <c r="BR11" s="26" t="s">
        <v>138</v>
      </c>
      <c r="BS11" s="27">
        <v>42382.052141203705</v>
      </c>
      <c r="BT11" s="26"/>
      <c r="BU11" s="26"/>
      <c r="BV11" s="26"/>
      <c r="BW11" s="26"/>
      <c r="BX11" s="26"/>
      <c r="BY11" s="26"/>
      <c r="BZ11" s="26"/>
    </row>
    <row r="12">
      <c r="A12" s="5" t="s">
        <v>139</v>
      </c>
      <c r="B12" s="5" t="s">
        <v>92</v>
      </c>
      <c r="C12" s="5" t="s">
        <v>93</v>
      </c>
      <c r="D12" s="5" t="s">
        <v>94</v>
      </c>
      <c r="E12" s="25">
        <v>42377.83333333333</v>
      </c>
      <c r="F12" s="25">
        <v>42377.83333333333</v>
      </c>
      <c r="G12" s="25">
        <v>42384.83333333333</v>
      </c>
      <c r="H12" s="25">
        <v>36533.333333333336</v>
      </c>
      <c r="I12" s="5" t="s">
        <v>13</v>
      </c>
      <c r="J12" s="5" t="s">
        <v>13</v>
      </c>
      <c r="K12" s="5" t="s">
        <v>13</v>
      </c>
      <c r="L12" s="5" t="s">
        <v>92</v>
      </c>
      <c r="M12" s="5" t="s">
        <v>95</v>
      </c>
      <c r="N12" s="5" t="s">
        <v>96</v>
      </c>
      <c r="O12" s="5" t="s">
        <v>97</v>
      </c>
      <c r="P12" s="5" t="s">
        <v>140</v>
      </c>
      <c r="Q12" s="5" t="s">
        <v>99</v>
      </c>
      <c r="R12" s="5" t="s">
        <v>100</v>
      </c>
      <c r="S12" s="5" t="s">
        <v>101</v>
      </c>
      <c r="T12" s="5" t="s">
        <v>102</v>
      </c>
      <c r="U12" s="5" t="s">
        <v>103</v>
      </c>
      <c r="V12" s="5" t="s">
        <v>13</v>
      </c>
      <c r="W12" s="5" t="s">
        <v>141</v>
      </c>
      <c r="X12" s="5" t="s">
        <v>99</v>
      </c>
      <c r="Y12" s="5" t="s">
        <v>105</v>
      </c>
      <c r="Z12" s="5" t="s">
        <v>13</v>
      </c>
      <c r="AA12" s="5" t="s">
        <v>103</v>
      </c>
      <c r="AB12" s="5" t="s">
        <v>106</v>
      </c>
      <c r="AC12" s="5" t="s">
        <v>107</v>
      </c>
      <c r="AD12" s="5" t="s">
        <v>108</v>
      </c>
      <c r="AE12" s="5" t="s">
        <v>13</v>
      </c>
      <c r="AF12" s="25">
        <v>42381.83333333333</v>
      </c>
      <c r="AG12" s="25">
        <v>42382.16666666667</v>
      </c>
      <c r="AH12" s="25">
        <v>36526.666666666664</v>
      </c>
      <c r="AI12" s="5" t="s">
        <v>142</v>
      </c>
      <c r="AJ12" s="5" t="s">
        <v>13</v>
      </c>
      <c r="AK12" s="5" t="s">
        <v>143</v>
      </c>
      <c r="AL12" s="5" t="s">
        <v>144</v>
      </c>
      <c r="AM12" s="5" t="s">
        <v>145</v>
      </c>
      <c r="AN12" s="5" t="s">
        <v>147</v>
      </c>
      <c r="AO12" s="5" t="s">
        <v>148</v>
      </c>
      <c r="AP12" s="5" t="s">
        <v>150</v>
      </c>
      <c r="AQ12" s="5" t="s">
        <v>151</v>
      </c>
      <c r="AR12" s="5" t="s">
        <v>152</v>
      </c>
      <c r="AS12" s="5" t="s">
        <v>153</v>
      </c>
      <c r="AT12" s="5" t="s">
        <v>154</v>
      </c>
      <c r="AU12" s="5" t="s">
        <v>155</v>
      </c>
      <c r="AV12" s="5" t="s">
        <v>156</v>
      </c>
      <c r="AW12" s="5" t="s">
        <v>157</v>
      </c>
      <c r="AX12" s="5" t="s">
        <v>158</v>
      </c>
      <c r="AY12" s="5" t="s">
        <v>158</v>
      </c>
      <c r="AZ12" s="5" t="s">
        <v>159</v>
      </c>
      <c r="BA12" s="5" t="s">
        <v>160</v>
      </c>
      <c r="BB12" s="5" t="s">
        <v>161</v>
      </c>
      <c r="BC12" s="5" t="s">
        <v>162</v>
      </c>
      <c r="BD12" s="5" t="s">
        <v>163</v>
      </c>
      <c r="BE12" s="5" t="s">
        <v>161</v>
      </c>
      <c r="BF12" s="5" t="s">
        <v>162</v>
      </c>
      <c r="BG12" s="5" t="s">
        <v>163</v>
      </c>
      <c r="BH12" s="5" t="s">
        <v>103</v>
      </c>
      <c r="BI12" s="5" t="s">
        <v>164</v>
      </c>
      <c r="BJ12" s="5" t="s">
        <v>165</v>
      </c>
      <c r="BK12" s="5" t="s">
        <v>134</v>
      </c>
      <c r="BL12" s="5" t="s">
        <v>166</v>
      </c>
      <c r="BM12" s="5" t="s">
        <v>167</v>
      </c>
      <c r="BN12" s="5" t="s">
        <v>168</v>
      </c>
      <c r="BO12" s="5" t="s">
        <v>137</v>
      </c>
      <c r="BP12" s="26" t="s">
        <v>168</v>
      </c>
      <c r="BQ12" s="26" t="s">
        <v>13</v>
      </c>
      <c r="BR12" s="26" t="s">
        <v>138</v>
      </c>
      <c r="BS12" s="27">
        <v>42382.052199074074</v>
      </c>
      <c r="BT12" s="26"/>
      <c r="BU12" s="26"/>
      <c r="BV12" s="26"/>
      <c r="BW12" s="26"/>
      <c r="BX12" s="26"/>
      <c r="BY12" s="26"/>
      <c r="BZ12" s="26"/>
    </row>
    <row r="13">
      <c r="A13" s="5" t="s">
        <v>169</v>
      </c>
      <c r="B13" s="5" t="s">
        <v>92</v>
      </c>
      <c r="C13" s="5" t="s">
        <v>93</v>
      </c>
      <c r="D13" s="5" t="s">
        <v>170</v>
      </c>
      <c r="E13" s="25">
        <v>42244.83333333333</v>
      </c>
      <c r="F13" s="25">
        <v>42426.83333333333</v>
      </c>
      <c r="G13" s="25">
        <v>42454.83333333333</v>
      </c>
      <c r="H13" s="5" t="s">
        <v>13</v>
      </c>
      <c r="I13" s="5" t="s">
        <v>13</v>
      </c>
      <c r="J13" s="5" t="s">
        <v>13</v>
      </c>
      <c r="K13" s="5" t="s">
        <v>13</v>
      </c>
      <c r="L13" s="5" t="s">
        <v>92</v>
      </c>
      <c r="M13" s="5" t="s">
        <v>95</v>
      </c>
      <c r="N13" s="5" t="s">
        <v>96</v>
      </c>
      <c r="O13" s="5" t="s">
        <v>97</v>
      </c>
      <c r="P13" s="5" t="s">
        <v>140</v>
      </c>
      <c r="Q13" s="5" t="s">
        <v>99</v>
      </c>
      <c r="R13" s="5" t="s">
        <v>100</v>
      </c>
      <c r="S13" s="5" t="s">
        <v>101</v>
      </c>
      <c r="T13" s="5" t="s">
        <v>102</v>
      </c>
      <c r="U13" s="5" t="s">
        <v>103</v>
      </c>
      <c r="V13" s="5" t="s">
        <v>13</v>
      </c>
      <c r="W13" s="5" t="s">
        <v>171</v>
      </c>
      <c r="X13" s="5" t="s">
        <v>99</v>
      </c>
      <c r="Y13" s="5" t="s">
        <v>105</v>
      </c>
      <c r="Z13" s="5" t="s">
        <v>13</v>
      </c>
      <c r="AA13" s="5" t="s">
        <v>103</v>
      </c>
      <c r="AB13" s="5" t="s">
        <v>106</v>
      </c>
      <c r="AC13" s="5" t="s">
        <v>107</v>
      </c>
      <c r="AD13" s="5" t="s">
        <v>108</v>
      </c>
      <c r="AE13" s="5" t="s">
        <v>13</v>
      </c>
      <c r="AF13" s="25">
        <v>42381.83333333333</v>
      </c>
      <c r="AG13" s="25">
        <v>42382.16666666667</v>
      </c>
      <c r="AH13" s="25">
        <v>36526.666666666664</v>
      </c>
      <c r="AI13" s="5" t="s">
        <v>172</v>
      </c>
      <c r="AJ13" s="5" t="s">
        <v>13</v>
      </c>
      <c r="AK13" s="5" t="s">
        <v>173</v>
      </c>
      <c r="AL13" s="5" t="s">
        <v>174</v>
      </c>
      <c r="AM13" s="5" t="s">
        <v>175</v>
      </c>
      <c r="AN13" s="5" t="s">
        <v>176</v>
      </c>
      <c r="AO13" s="5" t="s">
        <v>177</v>
      </c>
      <c r="AP13" s="5" t="s">
        <v>178</v>
      </c>
      <c r="AQ13" s="5" t="s">
        <v>179</v>
      </c>
      <c r="AR13" s="5" t="s">
        <v>180</v>
      </c>
      <c r="AS13" s="5" t="s">
        <v>181</v>
      </c>
      <c r="AT13" s="5" t="s">
        <v>182</v>
      </c>
      <c r="AU13" s="5" t="s">
        <v>183</v>
      </c>
      <c r="AV13" s="5" t="s">
        <v>182</v>
      </c>
      <c r="AW13" s="5" t="s">
        <v>184</v>
      </c>
      <c r="AX13" s="5" t="s">
        <v>184</v>
      </c>
      <c r="AY13" s="5" t="s">
        <v>185</v>
      </c>
      <c r="AZ13" s="5" t="s">
        <v>124</v>
      </c>
      <c r="BA13" s="5" t="s">
        <v>186</v>
      </c>
      <c r="BB13" s="5" t="s">
        <v>187</v>
      </c>
      <c r="BC13" s="5" t="s">
        <v>188</v>
      </c>
      <c r="BD13" s="5" t="s">
        <v>184</v>
      </c>
      <c r="BE13" s="5" t="s">
        <v>189</v>
      </c>
      <c r="BF13" s="5" t="s">
        <v>190</v>
      </c>
      <c r="BG13" s="5" t="s">
        <v>191</v>
      </c>
      <c r="BH13" s="5" t="s">
        <v>13</v>
      </c>
      <c r="BI13" s="5" t="s">
        <v>192</v>
      </c>
      <c r="BJ13" s="5" t="s">
        <v>193</v>
      </c>
      <c r="BK13" s="5" t="s">
        <v>13</v>
      </c>
      <c r="BL13" s="5" t="s">
        <v>194</v>
      </c>
      <c r="BM13" s="5" t="s">
        <v>195</v>
      </c>
      <c r="BN13" s="5" t="s">
        <v>196</v>
      </c>
      <c r="BO13" s="5" t="s">
        <v>137</v>
      </c>
      <c r="BP13" s="26" t="s">
        <v>196</v>
      </c>
      <c r="BQ13" s="26" t="s">
        <v>13</v>
      </c>
      <c r="BR13" s="26" t="s">
        <v>138</v>
      </c>
      <c r="BS13" s="27">
        <v>42382.052141203705</v>
      </c>
      <c r="BT13" s="26"/>
      <c r="BU13" s="26"/>
      <c r="BV13" s="26"/>
      <c r="BW13" s="26"/>
      <c r="BX13" s="26"/>
      <c r="BY13" s="26"/>
      <c r="BZ13" s="26"/>
    </row>
    <row r="14">
      <c r="A14" s="5" t="s">
        <v>197</v>
      </c>
      <c r="B14" s="5" t="s">
        <v>92</v>
      </c>
      <c r="C14" s="5" t="s">
        <v>93</v>
      </c>
      <c r="D14" s="5" t="s">
        <v>94</v>
      </c>
      <c r="E14" s="25">
        <v>42363.83333333333</v>
      </c>
      <c r="F14" s="25">
        <v>42517.83333333333</v>
      </c>
      <c r="G14" s="25">
        <v>42545.83333333333</v>
      </c>
      <c r="H14" s="5" t="s">
        <v>13</v>
      </c>
      <c r="I14" s="5" t="s">
        <v>13</v>
      </c>
      <c r="J14" s="5" t="s">
        <v>13</v>
      </c>
      <c r="K14" s="5" t="s">
        <v>13</v>
      </c>
      <c r="L14" s="5" t="s">
        <v>92</v>
      </c>
      <c r="M14" s="5" t="s">
        <v>95</v>
      </c>
      <c r="N14" s="5" t="s">
        <v>96</v>
      </c>
      <c r="O14" s="5" t="s">
        <v>97</v>
      </c>
      <c r="P14" s="5" t="s">
        <v>140</v>
      </c>
      <c r="Q14" s="5" t="s">
        <v>99</v>
      </c>
      <c r="R14" s="5" t="s">
        <v>100</v>
      </c>
      <c r="S14" s="5" t="s">
        <v>101</v>
      </c>
      <c r="T14" s="5" t="s">
        <v>102</v>
      </c>
      <c r="U14" s="5" t="s">
        <v>103</v>
      </c>
      <c r="V14" s="5" t="s">
        <v>13</v>
      </c>
      <c r="W14" s="5" t="s">
        <v>171</v>
      </c>
      <c r="X14" s="5" t="s">
        <v>99</v>
      </c>
      <c r="Y14" s="5" t="s">
        <v>105</v>
      </c>
      <c r="Z14" s="5" t="s">
        <v>13</v>
      </c>
      <c r="AA14" s="5" t="s">
        <v>103</v>
      </c>
      <c r="AB14" s="5" t="s">
        <v>106</v>
      </c>
      <c r="AC14" s="5" t="s">
        <v>107</v>
      </c>
      <c r="AD14" s="5" t="s">
        <v>108</v>
      </c>
      <c r="AE14" s="5" t="s">
        <v>13</v>
      </c>
      <c r="AF14" s="25">
        <v>42381.83333333333</v>
      </c>
      <c r="AG14" s="25">
        <v>42382.16666666667</v>
      </c>
      <c r="AH14" s="25">
        <v>36526.666666666664</v>
      </c>
      <c r="AI14" s="5" t="s">
        <v>198</v>
      </c>
      <c r="AJ14" s="5" t="s">
        <v>13</v>
      </c>
      <c r="AK14" s="5" t="s">
        <v>199</v>
      </c>
      <c r="AL14" s="5" t="s">
        <v>200</v>
      </c>
      <c r="AM14" s="5" t="s">
        <v>201</v>
      </c>
      <c r="AN14" s="5" t="s">
        <v>202</v>
      </c>
      <c r="AO14" s="5" t="s">
        <v>203</v>
      </c>
      <c r="AP14" s="5" t="s">
        <v>204</v>
      </c>
      <c r="AQ14" s="5" t="s">
        <v>205</v>
      </c>
      <c r="AR14" s="5" t="s">
        <v>206</v>
      </c>
      <c r="AS14" s="5" t="s">
        <v>207</v>
      </c>
      <c r="AT14" s="5" t="s">
        <v>208</v>
      </c>
      <c r="AU14" s="5" t="s">
        <v>209</v>
      </c>
      <c r="AV14" s="5" t="s">
        <v>210</v>
      </c>
      <c r="AW14" s="5" t="s">
        <v>211</v>
      </c>
      <c r="AX14" s="5" t="s">
        <v>210</v>
      </c>
      <c r="AY14" s="5" t="s">
        <v>212</v>
      </c>
      <c r="AZ14" s="5" t="s">
        <v>159</v>
      </c>
      <c r="BA14" s="5" t="s">
        <v>213</v>
      </c>
      <c r="BB14" s="5" t="s">
        <v>214</v>
      </c>
      <c r="BC14" s="5" t="s">
        <v>215</v>
      </c>
      <c r="BD14" s="5" t="s">
        <v>210</v>
      </c>
      <c r="BE14" s="5" t="s">
        <v>216</v>
      </c>
      <c r="BF14" s="5" t="s">
        <v>217</v>
      </c>
      <c r="BG14" s="5" t="s">
        <v>210</v>
      </c>
      <c r="BH14" s="5" t="s">
        <v>13</v>
      </c>
      <c r="BI14" s="5" t="s">
        <v>218</v>
      </c>
      <c r="BJ14" s="5" t="s">
        <v>219</v>
      </c>
      <c r="BK14" s="5" t="s">
        <v>13</v>
      </c>
      <c r="BL14" s="5" t="s">
        <v>220</v>
      </c>
      <c r="BM14" s="5" t="s">
        <v>221</v>
      </c>
      <c r="BN14" s="5" t="s">
        <v>222</v>
      </c>
      <c r="BO14" s="5" t="s">
        <v>137</v>
      </c>
      <c r="BP14" s="26" t="s">
        <v>222</v>
      </c>
      <c r="BQ14" s="26" t="s">
        <v>13</v>
      </c>
      <c r="BR14" s="26" t="s">
        <v>138</v>
      </c>
      <c r="BS14" s="27">
        <v>42382.052141203705</v>
      </c>
      <c r="BT14" s="26"/>
      <c r="BU14" s="26"/>
      <c r="BV14" s="26"/>
      <c r="BW14" s="26"/>
      <c r="BX14" s="26"/>
      <c r="BY14" s="26"/>
      <c r="BZ14" s="26"/>
    </row>
    <row r="15">
      <c r="A15" s="5" t="s">
        <v>6</v>
      </c>
      <c r="B15" s="5" t="s">
        <v>223</v>
      </c>
      <c r="C15" s="5" t="s">
        <v>93</v>
      </c>
      <c r="D15" s="5" t="s">
        <v>94</v>
      </c>
      <c r="E15" s="25">
        <v>42377.83333333333</v>
      </c>
      <c r="F15" s="25">
        <v>42377.83333333333</v>
      </c>
      <c r="G15" s="25">
        <v>42384.83333333333</v>
      </c>
      <c r="H15" s="25">
        <v>36533.333333333336</v>
      </c>
      <c r="I15" s="5" t="s">
        <v>13</v>
      </c>
      <c r="J15" s="5" t="s">
        <v>13</v>
      </c>
      <c r="K15" s="5" t="s">
        <v>13</v>
      </c>
      <c r="L15" s="5" t="s">
        <v>92</v>
      </c>
      <c r="M15" s="5" t="s">
        <v>95</v>
      </c>
      <c r="N15" s="5" t="s">
        <v>96</v>
      </c>
      <c r="O15" s="5" t="s">
        <v>97</v>
      </c>
      <c r="P15" s="5" t="s">
        <v>140</v>
      </c>
      <c r="Q15" s="5" t="s">
        <v>99</v>
      </c>
      <c r="R15" s="5" t="s">
        <v>224</v>
      </c>
      <c r="S15" s="5" t="s">
        <v>101</v>
      </c>
      <c r="T15" s="5" t="s">
        <v>225</v>
      </c>
      <c r="U15" s="5" t="s">
        <v>13</v>
      </c>
      <c r="V15" s="5" t="s">
        <v>103</v>
      </c>
      <c r="W15" s="5" t="s">
        <v>226</v>
      </c>
      <c r="X15" s="5" t="s">
        <v>227</v>
      </c>
      <c r="Y15" s="5" t="s">
        <v>227</v>
      </c>
      <c r="Z15" s="5" t="s">
        <v>13</v>
      </c>
      <c r="AA15" s="5" t="s">
        <v>13</v>
      </c>
      <c r="AB15" s="5" t="s">
        <v>228</v>
      </c>
      <c r="AC15" s="5" t="s">
        <v>229</v>
      </c>
      <c r="AD15" s="5" t="s">
        <v>230</v>
      </c>
      <c r="AE15" s="5" t="s">
        <v>13</v>
      </c>
      <c r="AF15" s="25">
        <v>42381.83333333333</v>
      </c>
      <c r="AG15" s="25">
        <v>42382.16666666667</v>
      </c>
      <c r="AH15" s="25">
        <v>36526.666666666664</v>
      </c>
      <c r="AI15" s="5" t="s">
        <v>231</v>
      </c>
      <c r="AJ15" s="5" t="s">
        <v>232</v>
      </c>
      <c r="AK15" s="5" t="s">
        <v>233</v>
      </c>
      <c r="AL15" s="5" t="s">
        <v>234</v>
      </c>
      <c r="AM15" s="5" t="s">
        <v>235</v>
      </c>
      <c r="AN15" s="5" t="s">
        <v>236</v>
      </c>
      <c r="AO15" s="5" t="s">
        <v>237</v>
      </c>
      <c r="AP15" s="5" t="s">
        <v>238</v>
      </c>
      <c r="AQ15" s="5" t="s">
        <v>239</v>
      </c>
      <c r="AR15" s="5" t="s">
        <v>240</v>
      </c>
      <c r="AS15" s="5" t="s">
        <v>241</v>
      </c>
      <c r="AT15" s="5" t="s">
        <v>242</v>
      </c>
      <c r="AU15" s="5" t="s">
        <v>243</v>
      </c>
      <c r="AV15" s="5" t="s">
        <v>244</v>
      </c>
      <c r="AW15" s="5" t="s">
        <v>245</v>
      </c>
      <c r="AX15" s="5" t="s">
        <v>244</v>
      </c>
      <c r="AY15" s="5" t="s">
        <v>244</v>
      </c>
      <c r="AZ15" s="5" t="s">
        <v>159</v>
      </c>
      <c r="BA15" s="5" t="s">
        <v>246</v>
      </c>
      <c r="BB15" s="5" t="s">
        <v>247</v>
      </c>
      <c r="BC15" s="5" t="s">
        <v>248</v>
      </c>
      <c r="BD15" s="5" t="s">
        <v>244</v>
      </c>
      <c r="BE15" s="5" t="s">
        <v>249</v>
      </c>
      <c r="BF15" s="5" t="s">
        <v>250</v>
      </c>
      <c r="BG15" s="5" t="s">
        <v>244</v>
      </c>
      <c r="BH15" s="5" t="s">
        <v>103</v>
      </c>
      <c r="BI15" s="5" t="s">
        <v>251</v>
      </c>
      <c r="BJ15" s="5" t="s">
        <v>252</v>
      </c>
      <c r="BK15" s="5" t="s">
        <v>13</v>
      </c>
      <c r="BL15" s="5" t="s">
        <v>13</v>
      </c>
      <c r="BM15" s="5" t="s">
        <v>13</v>
      </c>
      <c r="BN15" s="5" t="s">
        <v>138</v>
      </c>
      <c r="BO15" s="5" t="s">
        <v>253</v>
      </c>
      <c r="BP15" s="26" t="s">
        <v>244</v>
      </c>
      <c r="BQ15" s="26" t="s">
        <v>13</v>
      </c>
      <c r="BR15" s="26" t="s">
        <v>138</v>
      </c>
      <c r="BS15" s="27">
        <v>42382.052199074074</v>
      </c>
      <c r="BT15" s="26"/>
      <c r="BU15" s="26"/>
      <c r="BV15" s="26"/>
      <c r="BW15" s="26"/>
      <c r="BX15" s="26"/>
      <c r="BY15" s="26"/>
      <c r="BZ15" s="26"/>
    </row>
    <row r="16">
      <c r="A16" s="5" t="s">
        <v>254</v>
      </c>
      <c r="B16" s="5" t="s">
        <v>255</v>
      </c>
      <c r="C16" s="5" t="s">
        <v>93</v>
      </c>
      <c r="D16" s="5" t="s">
        <v>94</v>
      </c>
      <c r="E16" s="25">
        <v>42377.83333333333</v>
      </c>
      <c r="F16" s="25">
        <v>42377.83333333333</v>
      </c>
      <c r="G16" s="25">
        <v>42384.83333333333</v>
      </c>
      <c r="H16" s="25">
        <v>36533.333333333336</v>
      </c>
      <c r="I16" s="5" t="s">
        <v>13</v>
      </c>
      <c r="J16" s="5" t="s">
        <v>13</v>
      </c>
      <c r="K16" s="5" t="s">
        <v>13</v>
      </c>
      <c r="L16" s="5" t="s">
        <v>255</v>
      </c>
      <c r="M16" s="5" t="s">
        <v>95</v>
      </c>
      <c r="N16" s="5" t="s">
        <v>256</v>
      </c>
      <c r="O16" s="5" t="s">
        <v>97</v>
      </c>
      <c r="P16" s="5" t="s">
        <v>257</v>
      </c>
      <c r="Q16" s="5" t="s">
        <v>258</v>
      </c>
      <c r="R16" s="5" t="s">
        <v>259</v>
      </c>
      <c r="S16" s="5" t="s">
        <v>101</v>
      </c>
      <c r="T16" s="5" t="s">
        <v>13</v>
      </c>
      <c r="U16" s="5" t="s">
        <v>103</v>
      </c>
      <c r="V16" s="5" t="s">
        <v>13</v>
      </c>
      <c r="W16" s="5" t="s">
        <v>260</v>
      </c>
      <c r="X16" s="5" t="s">
        <v>141</v>
      </c>
      <c r="Y16" s="5" t="s">
        <v>105</v>
      </c>
      <c r="Z16" s="5" t="s">
        <v>13</v>
      </c>
      <c r="AA16" s="5" t="s">
        <v>103</v>
      </c>
      <c r="AB16" s="5" t="s">
        <v>106</v>
      </c>
      <c r="AC16" s="5" t="s">
        <v>107</v>
      </c>
      <c r="AD16" s="5" t="s">
        <v>108</v>
      </c>
      <c r="AE16" s="5" t="s">
        <v>13</v>
      </c>
      <c r="AF16" s="25">
        <v>42381.83333333333</v>
      </c>
      <c r="AG16" s="25">
        <v>42382.16666666667</v>
      </c>
      <c r="AH16" s="25">
        <v>36526.666666666664</v>
      </c>
      <c r="AI16" s="5" t="s">
        <v>261</v>
      </c>
      <c r="AJ16" s="5" t="s">
        <v>13</v>
      </c>
      <c r="AK16" s="5" t="s">
        <v>262</v>
      </c>
      <c r="AL16" s="5" t="s">
        <v>263</v>
      </c>
      <c r="AM16" s="5" t="s">
        <v>264</v>
      </c>
      <c r="AN16" s="5" t="s">
        <v>265</v>
      </c>
      <c r="AO16" s="5" t="s">
        <v>266</v>
      </c>
      <c r="AP16" s="5" t="s">
        <v>267</v>
      </c>
      <c r="AQ16" s="5" t="s">
        <v>268</v>
      </c>
      <c r="AR16" s="5" t="s">
        <v>269</v>
      </c>
      <c r="AS16" s="5" t="s">
        <v>270</v>
      </c>
      <c r="AT16" s="5" t="s">
        <v>271</v>
      </c>
      <c r="AU16" s="5" t="s">
        <v>272</v>
      </c>
      <c r="AV16" s="5" t="s">
        <v>272</v>
      </c>
      <c r="AW16" s="5" t="s">
        <v>272</v>
      </c>
      <c r="AX16" s="5" t="s">
        <v>272</v>
      </c>
      <c r="AY16" s="5" t="s">
        <v>272</v>
      </c>
      <c r="AZ16" s="5" t="s">
        <v>124</v>
      </c>
      <c r="BA16" s="5" t="s">
        <v>273</v>
      </c>
      <c r="BB16" s="5" t="s">
        <v>272</v>
      </c>
      <c r="BC16" s="5" t="s">
        <v>274</v>
      </c>
      <c r="BD16" s="5" t="s">
        <v>275</v>
      </c>
      <c r="BE16" s="5" t="s">
        <v>272</v>
      </c>
      <c r="BF16" s="5" t="s">
        <v>274</v>
      </c>
      <c r="BG16" s="5" t="s">
        <v>275</v>
      </c>
      <c r="BH16" s="5" t="s">
        <v>13</v>
      </c>
      <c r="BI16" s="5" t="s">
        <v>266</v>
      </c>
      <c r="BJ16" s="5" t="s">
        <v>276</v>
      </c>
      <c r="BK16" s="5" t="s">
        <v>13</v>
      </c>
      <c r="BL16" s="5" t="s">
        <v>13</v>
      </c>
      <c r="BM16" s="5" t="s">
        <v>13</v>
      </c>
      <c r="BN16" s="5" t="s">
        <v>277</v>
      </c>
      <c r="BO16" s="5" t="s">
        <v>278</v>
      </c>
      <c r="BP16" s="26" t="s">
        <v>277</v>
      </c>
      <c r="BQ16" s="26" t="s">
        <v>13</v>
      </c>
      <c r="BR16" s="26" t="s">
        <v>277</v>
      </c>
      <c r="BS16" s="27">
        <v>42382.052245370374</v>
      </c>
      <c r="BT16" s="26" t="s">
        <v>279</v>
      </c>
      <c r="BU16" s="26"/>
      <c r="BV16" s="26"/>
      <c r="BW16" s="26"/>
      <c r="BX16" s="26"/>
      <c r="BY16" s="26"/>
      <c r="BZ16" s="26"/>
    </row>
    <row r="17">
      <c r="A17" s="5" t="s">
        <v>280</v>
      </c>
      <c r="B17" s="5" t="s">
        <v>281</v>
      </c>
      <c r="C17" s="5" t="s">
        <v>93</v>
      </c>
      <c r="D17" s="5" t="s">
        <v>94</v>
      </c>
      <c r="E17" s="25">
        <v>42377.83333333333</v>
      </c>
      <c r="F17" s="25">
        <v>42377.83333333333</v>
      </c>
      <c r="G17" s="25">
        <v>42384.83333333333</v>
      </c>
      <c r="H17" s="25">
        <v>36533.333333333336</v>
      </c>
      <c r="I17" s="5" t="s">
        <v>13</v>
      </c>
      <c r="J17" s="5" t="s">
        <v>13</v>
      </c>
      <c r="K17" s="5" t="s">
        <v>13</v>
      </c>
      <c r="L17" s="5" t="s">
        <v>281</v>
      </c>
      <c r="M17" s="5" t="s">
        <v>92</v>
      </c>
      <c r="N17" s="5" t="s">
        <v>282</v>
      </c>
      <c r="O17" s="5" t="s">
        <v>97</v>
      </c>
      <c r="P17" s="5" t="s">
        <v>283</v>
      </c>
      <c r="Q17" s="5" t="s">
        <v>284</v>
      </c>
      <c r="R17" s="5" t="s">
        <v>102</v>
      </c>
      <c r="S17" s="5" t="s">
        <v>101</v>
      </c>
      <c r="T17" s="5" t="s">
        <v>13</v>
      </c>
      <c r="U17" s="5" t="s">
        <v>13</v>
      </c>
      <c r="V17" s="5" t="s">
        <v>13</v>
      </c>
      <c r="W17" s="5" t="s">
        <v>227</v>
      </c>
      <c r="X17" s="5" t="s">
        <v>285</v>
      </c>
      <c r="Y17" s="5" t="s">
        <v>105</v>
      </c>
      <c r="Z17" s="5" t="s">
        <v>13</v>
      </c>
      <c r="AA17" s="5" t="s">
        <v>103</v>
      </c>
      <c r="AB17" s="5" t="s">
        <v>106</v>
      </c>
      <c r="AC17" s="5" t="s">
        <v>107</v>
      </c>
      <c r="AD17" s="5" t="s">
        <v>108</v>
      </c>
      <c r="AE17" s="5" t="s">
        <v>13</v>
      </c>
      <c r="AF17" s="25">
        <v>42381.83333333333</v>
      </c>
      <c r="AG17" s="25">
        <v>42382.16666666667</v>
      </c>
      <c r="AH17" s="25">
        <v>36526.666666666664</v>
      </c>
      <c r="AI17" s="5" t="s">
        <v>286</v>
      </c>
      <c r="AJ17" s="5" t="s">
        <v>13</v>
      </c>
      <c r="AK17" s="5" t="s">
        <v>287</v>
      </c>
      <c r="AL17" s="5" t="s">
        <v>288</v>
      </c>
      <c r="AM17" s="5" t="s">
        <v>289</v>
      </c>
      <c r="AN17" s="5" t="s">
        <v>290</v>
      </c>
      <c r="AO17" s="5" t="s">
        <v>291</v>
      </c>
      <c r="AP17" s="5" t="s">
        <v>292</v>
      </c>
      <c r="AQ17" s="5" t="s">
        <v>293</v>
      </c>
      <c r="AR17" s="5" t="s">
        <v>294</v>
      </c>
      <c r="AS17" s="5" t="s">
        <v>295</v>
      </c>
      <c r="AT17" s="5" t="s">
        <v>296</v>
      </c>
      <c r="AU17" s="5" t="s">
        <v>297</v>
      </c>
      <c r="AV17" s="5" t="s">
        <v>298</v>
      </c>
      <c r="AW17" s="5" t="s">
        <v>299</v>
      </c>
      <c r="AX17" s="5" t="s">
        <v>298</v>
      </c>
      <c r="AY17" s="5" t="s">
        <v>298</v>
      </c>
      <c r="AZ17" s="5" t="s">
        <v>159</v>
      </c>
      <c r="BA17" s="5" t="s">
        <v>300</v>
      </c>
      <c r="BB17" s="5" t="s">
        <v>301</v>
      </c>
      <c r="BC17" s="5" t="s">
        <v>302</v>
      </c>
      <c r="BD17" s="5" t="s">
        <v>303</v>
      </c>
      <c r="BE17" s="5" t="s">
        <v>301</v>
      </c>
      <c r="BF17" s="5" t="s">
        <v>304</v>
      </c>
      <c r="BG17" s="5" t="s">
        <v>305</v>
      </c>
      <c r="BH17" s="5" t="s">
        <v>13</v>
      </c>
      <c r="BI17" s="5" t="s">
        <v>306</v>
      </c>
      <c r="BJ17" s="5" t="s">
        <v>307</v>
      </c>
      <c r="BK17" s="5" t="s">
        <v>13</v>
      </c>
      <c r="BL17" s="5" t="s">
        <v>13</v>
      </c>
      <c r="BM17" s="5" t="s">
        <v>13</v>
      </c>
      <c r="BN17" s="5" t="s">
        <v>308</v>
      </c>
      <c r="BO17" s="5" t="s">
        <v>278</v>
      </c>
      <c r="BP17" s="26" t="s">
        <v>308</v>
      </c>
      <c r="BQ17" s="26" t="s">
        <v>13</v>
      </c>
      <c r="BR17" s="26" t="s">
        <v>308</v>
      </c>
      <c r="BS17" s="27">
        <v>42382.052256944444</v>
      </c>
      <c r="BT17" s="26" t="s">
        <v>102</v>
      </c>
      <c r="BU17" s="26"/>
      <c r="BV17" s="26"/>
      <c r="BW17" s="26"/>
      <c r="BX17" s="26"/>
      <c r="BY17" s="26"/>
      <c r="BZ17" s="26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>
      <c r="A20" s="31"/>
      <c r="B20" s="3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>
      <c r="A21" s="31"/>
      <c r="B21" s="3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</row>
    <row r="22">
      <c r="A22" s="1"/>
      <c r="B22" s="1"/>
    </row>
    <row r="23">
      <c r="A23" s="1"/>
      <c r="B23" s="1"/>
    </row>
    <row r="24">
      <c r="A24" s="24" t="s">
        <v>309</v>
      </c>
      <c r="B24" s="6"/>
      <c r="C24" s="6"/>
      <c r="D24" s="6"/>
      <c r="E24" s="6"/>
      <c r="F24" s="6"/>
      <c r="G24" s="6"/>
      <c r="H24" s="6"/>
    </row>
    <row r="25">
      <c r="A25" s="32" t="str">
        <f>ImportRealtimeJSON("https://api.bitfinex.com/v1/pubticker/BTCUSD")</f>
        <v>Mid</v>
      </c>
      <c r="B25" s="2" t="s">
        <v>310</v>
      </c>
      <c r="C25" s="6" t="s">
        <v>311</v>
      </c>
      <c r="D25" s="6" t="s">
        <v>312</v>
      </c>
      <c r="E25" s="6" t="s">
        <v>313</v>
      </c>
      <c r="F25" s="6" t="s">
        <v>314</v>
      </c>
      <c r="G25" s="6" t="s">
        <v>59</v>
      </c>
      <c r="H25" s="6" t="s">
        <v>89</v>
      </c>
    </row>
    <row r="26">
      <c r="A26" s="5" t="s">
        <v>315</v>
      </c>
      <c r="B26" s="5" t="s">
        <v>316</v>
      </c>
      <c r="C26" s="5" t="s">
        <v>317</v>
      </c>
      <c r="D26" s="33" t="s">
        <v>316</v>
      </c>
      <c r="E26" s="5" t="s">
        <v>318</v>
      </c>
      <c r="F26" s="5" t="s">
        <v>319</v>
      </c>
      <c r="G26" s="5" t="s">
        <v>320</v>
      </c>
      <c r="H26" s="25">
        <v>42382.05228103009</v>
      </c>
    </row>
    <row r="28">
      <c r="A28" s="24" t="s">
        <v>321</v>
      </c>
      <c r="B28" s="6"/>
      <c r="C28" s="6"/>
      <c r="F28" s="24" t="s">
        <v>322</v>
      </c>
      <c r="G28" s="6"/>
      <c r="H28" s="6"/>
    </row>
    <row r="29">
      <c r="A29" s="34" t="str">
        <f>ImportRealtimeJSON("https://api.bitfinex.com/v1/lends/BTC")</f>
        <v>Rate</v>
      </c>
      <c r="B29" s="6" t="s">
        <v>323</v>
      </c>
      <c r="C29" s="6" t="s">
        <v>324</v>
      </c>
      <c r="D29" s="6" t="s">
        <v>89</v>
      </c>
      <c r="F29" s="34" t="str">
        <f>ImportRealtimeJSON("https://api.bitfinex.com/v1/lends/USD")</f>
        <v>Rate</v>
      </c>
      <c r="G29" s="6" t="s">
        <v>323</v>
      </c>
      <c r="H29" s="6" t="s">
        <v>324</v>
      </c>
      <c r="I29" s="6" t="s">
        <v>89</v>
      </c>
    </row>
    <row r="30">
      <c r="A30" s="5" t="s">
        <v>325</v>
      </c>
      <c r="B30" s="5" t="s">
        <v>326</v>
      </c>
      <c r="C30" s="5" t="s">
        <v>327</v>
      </c>
      <c r="D30" s="25">
        <v>42382.023125</v>
      </c>
      <c r="F30" s="5" t="s">
        <v>328</v>
      </c>
      <c r="G30" s="5" t="s">
        <v>329</v>
      </c>
      <c r="H30" s="5" t="s">
        <v>327</v>
      </c>
      <c r="I30" s="25">
        <v>42382.023125</v>
      </c>
    </row>
    <row r="31">
      <c r="A31" s="5" t="s">
        <v>325</v>
      </c>
      <c r="B31" s="5" t="s">
        <v>330</v>
      </c>
      <c r="C31" s="5" t="s">
        <v>327</v>
      </c>
      <c r="D31" s="25">
        <v>42381.981307870374</v>
      </c>
      <c r="F31" s="5" t="s">
        <v>331</v>
      </c>
      <c r="G31" s="5" t="s">
        <v>332</v>
      </c>
      <c r="H31" s="5" t="s">
        <v>327</v>
      </c>
      <c r="I31" s="25">
        <v>42381.981307870374</v>
      </c>
    </row>
    <row r="32">
      <c r="A32" s="5" t="s">
        <v>325</v>
      </c>
      <c r="B32" s="5" t="s">
        <v>333</v>
      </c>
      <c r="C32" s="5" t="s">
        <v>327</v>
      </c>
      <c r="D32" s="25">
        <v>42381.9399074074</v>
      </c>
      <c r="F32" s="5" t="s">
        <v>334</v>
      </c>
      <c r="G32" s="5" t="s">
        <v>335</v>
      </c>
      <c r="H32" s="5" t="s">
        <v>327</v>
      </c>
      <c r="I32" s="25">
        <v>42381.9399074074</v>
      </c>
    </row>
    <row r="33">
      <c r="A33" s="5" t="s">
        <v>325</v>
      </c>
      <c r="B33" s="5" t="s">
        <v>336</v>
      </c>
      <c r="C33" s="5" t="s">
        <v>327</v>
      </c>
      <c r="D33" s="25">
        <v>42381.89800925926</v>
      </c>
      <c r="F33" s="5" t="s">
        <v>337</v>
      </c>
      <c r="G33" s="5" t="s">
        <v>338</v>
      </c>
      <c r="H33" s="5" t="s">
        <v>327</v>
      </c>
      <c r="I33" s="25">
        <v>42381.89800925926</v>
      </c>
    </row>
    <row r="34">
      <c r="A34" s="5" t="s">
        <v>325</v>
      </c>
      <c r="B34" s="5" t="s">
        <v>339</v>
      </c>
      <c r="C34" s="5" t="s">
        <v>327</v>
      </c>
      <c r="D34" s="25">
        <v>42381.856944444444</v>
      </c>
      <c r="F34" s="5" t="s">
        <v>340</v>
      </c>
      <c r="G34" s="5" t="s">
        <v>341</v>
      </c>
      <c r="H34" s="5" t="s">
        <v>327</v>
      </c>
      <c r="I34" s="25">
        <v>42381.856944444444</v>
      </c>
    </row>
    <row r="35">
      <c r="A35" s="5" t="s">
        <v>325</v>
      </c>
      <c r="B35" s="5" t="s">
        <v>342</v>
      </c>
      <c r="C35" s="5" t="s">
        <v>327</v>
      </c>
      <c r="D35" s="25">
        <v>42381.81460648148</v>
      </c>
      <c r="F35" s="5" t="s">
        <v>343</v>
      </c>
      <c r="G35" s="5" t="s">
        <v>344</v>
      </c>
      <c r="H35" s="5" t="s">
        <v>327</v>
      </c>
      <c r="I35" s="25">
        <v>42381.81460648148</v>
      </c>
    </row>
    <row r="36">
      <c r="A36" s="5" t="s">
        <v>325</v>
      </c>
      <c r="B36" s="5" t="s">
        <v>345</v>
      </c>
      <c r="C36" s="5" t="s">
        <v>327</v>
      </c>
      <c r="D36" s="25">
        <v>42381.772939814815</v>
      </c>
      <c r="F36" s="5" t="s">
        <v>346</v>
      </c>
      <c r="G36" s="5" t="s">
        <v>347</v>
      </c>
      <c r="H36" s="5" t="s">
        <v>327</v>
      </c>
      <c r="I36" s="25">
        <v>42381.772939814815</v>
      </c>
    </row>
    <row r="37">
      <c r="A37" s="5" t="s">
        <v>325</v>
      </c>
      <c r="B37" s="5" t="s">
        <v>348</v>
      </c>
      <c r="C37" s="5" t="s">
        <v>327</v>
      </c>
      <c r="D37" s="25">
        <v>42381.731307870374</v>
      </c>
      <c r="F37" s="5" t="s">
        <v>349</v>
      </c>
      <c r="G37" s="5" t="s">
        <v>350</v>
      </c>
      <c r="H37" s="5" t="s">
        <v>327</v>
      </c>
      <c r="I37" s="25">
        <v>42381.7312962963</v>
      </c>
    </row>
    <row r="38">
      <c r="A38" s="5" t="s">
        <v>325</v>
      </c>
      <c r="B38" s="5" t="s">
        <v>351</v>
      </c>
      <c r="C38" s="5" t="s">
        <v>327</v>
      </c>
      <c r="D38" s="25">
        <v>42381.689664351856</v>
      </c>
      <c r="F38" s="5" t="s">
        <v>352</v>
      </c>
      <c r="G38" s="5" t="s">
        <v>353</v>
      </c>
      <c r="H38" s="5" t="s">
        <v>327</v>
      </c>
      <c r="I38" s="25">
        <v>42381.689664351856</v>
      </c>
    </row>
    <row r="39">
      <c r="A39" s="5" t="s">
        <v>325</v>
      </c>
      <c r="B39" s="5" t="s">
        <v>354</v>
      </c>
      <c r="C39" s="5" t="s">
        <v>327</v>
      </c>
      <c r="D39" s="25">
        <v>42381.64796296296</v>
      </c>
      <c r="F39" s="5" t="s">
        <v>355</v>
      </c>
      <c r="G39" s="5" t="s">
        <v>356</v>
      </c>
      <c r="H39" s="5" t="s">
        <v>327</v>
      </c>
      <c r="I39" s="25">
        <v>42381.64796296296</v>
      </c>
    </row>
    <row r="40">
      <c r="A40" s="5" t="s">
        <v>325</v>
      </c>
      <c r="B40" s="5" t="s">
        <v>357</v>
      </c>
      <c r="C40" s="5" t="s">
        <v>327</v>
      </c>
      <c r="D40" s="25">
        <v>42381.60633101852</v>
      </c>
      <c r="F40" s="5" t="s">
        <v>358</v>
      </c>
      <c r="G40" s="5" t="s">
        <v>359</v>
      </c>
      <c r="H40" s="5" t="s">
        <v>327</v>
      </c>
      <c r="I40" s="25">
        <v>42381.60633101852</v>
      </c>
    </row>
    <row r="41">
      <c r="A41" s="5" t="s">
        <v>325</v>
      </c>
      <c r="B41" s="5" t="s">
        <v>360</v>
      </c>
      <c r="C41" s="5" t="s">
        <v>327</v>
      </c>
      <c r="D41" s="25">
        <v>42381.564664351856</v>
      </c>
      <c r="F41" s="5" t="s">
        <v>361</v>
      </c>
      <c r="G41" s="5" t="s">
        <v>362</v>
      </c>
      <c r="H41" s="5" t="s">
        <v>327</v>
      </c>
      <c r="I41" s="25">
        <v>42381.564664351856</v>
      </c>
    </row>
    <row r="42">
      <c r="A42" s="5" t="s">
        <v>325</v>
      </c>
      <c r="B42" s="5" t="s">
        <v>363</v>
      </c>
      <c r="C42" s="5" t="s">
        <v>327</v>
      </c>
      <c r="D42" s="25">
        <v>42381.52305555556</v>
      </c>
      <c r="F42" s="5" t="s">
        <v>364</v>
      </c>
      <c r="G42" s="5" t="s">
        <v>365</v>
      </c>
      <c r="H42" s="5" t="s">
        <v>327</v>
      </c>
      <c r="I42" s="25">
        <v>42381.52305555556</v>
      </c>
    </row>
    <row r="43">
      <c r="A43" s="5" t="s">
        <v>325</v>
      </c>
      <c r="B43" s="5" t="s">
        <v>366</v>
      </c>
      <c r="C43" s="5" t="s">
        <v>327</v>
      </c>
      <c r="D43" s="25">
        <v>42381.481307870374</v>
      </c>
      <c r="F43" s="5" t="s">
        <v>367</v>
      </c>
      <c r="G43" s="5" t="s">
        <v>368</v>
      </c>
      <c r="H43" s="5" t="s">
        <v>327</v>
      </c>
      <c r="I43" s="25">
        <v>42381.481307870374</v>
      </c>
    </row>
    <row r="44">
      <c r="A44" s="5" t="s">
        <v>325</v>
      </c>
      <c r="B44" s="5" t="s">
        <v>369</v>
      </c>
      <c r="C44" s="5" t="s">
        <v>327</v>
      </c>
      <c r="D44" s="25">
        <v>42381.43981481482</v>
      </c>
      <c r="F44" s="5" t="s">
        <v>370</v>
      </c>
      <c r="G44" s="5" t="s">
        <v>371</v>
      </c>
      <c r="H44" s="5" t="s">
        <v>327</v>
      </c>
      <c r="I44" s="25">
        <v>42381.43981481482</v>
      </c>
    </row>
    <row r="45">
      <c r="A45" s="5" t="s">
        <v>325</v>
      </c>
      <c r="B45" s="5" t="s">
        <v>372</v>
      </c>
      <c r="C45" s="5" t="s">
        <v>327</v>
      </c>
      <c r="D45" s="25">
        <v>42381.39795138889</v>
      </c>
      <c r="F45" s="5" t="s">
        <v>373</v>
      </c>
      <c r="G45" s="5" t="s">
        <v>374</v>
      </c>
      <c r="H45" s="5" t="s">
        <v>327</v>
      </c>
      <c r="I45" s="25">
        <v>42381.39795138889</v>
      </c>
    </row>
    <row r="46">
      <c r="A46" s="5" t="s">
        <v>325</v>
      </c>
      <c r="B46" s="5" t="s">
        <v>375</v>
      </c>
      <c r="C46" s="5" t="s">
        <v>327</v>
      </c>
      <c r="D46" s="25">
        <v>42381.35625</v>
      </c>
      <c r="F46" s="5" t="s">
        <v>376</v>
      </c>
      <c r="G46" s="5" t="s">
        <v>377</v>
      </c>
      <c r="H46" s="5" t="s">
        <v>327</v>
      </c>
      <c r="I46" s="25">
        <v>42381.35625</v>
      </c>
    </row>
    <row r="47">
      <c r="A47" s="5" t="s">
        <v>325</v>
      </c>
      <c r="B47" s="5" t="s">
        <v>378</v>
      </c>
      <c r="C47" s="5" t="s">
        <v>327</v>
      </c>
      <c r="D47" s="25">
        <v>42381.314733796295</v>
      </c>
      <c r="F47" s="5" t="s">
        <v>379</v>
      </c>
      <c r="G47" s="5" t="s">
        <v>380</v>
      </c>
      <c r="H47" s="5" t="s">
        <v>327</v>
      </c>
      <c r="I47" s="25">
        <v>42381.314733796295</v>
      </c>
    </row>
    <row r="48">
      <c r="A48" s="5" t="s">
        <v>325</v>
      </c>
      <c r="B48" s="5" t="s">
        <v>381</v>
      </c>
      <c r="C48" s="5" t="s">
        <v>327</v>
      </c>
      <c r="D48" s="25">
        <v>42381.27297453704</v>
      </c>
      <c r="F48" s="5" t="s">
        <v>382</v>
      </c>
      <c r="G48" s="5" t="s">
        <v>383</v>
      </c>
      <c r="H48" s="5" t="s">
        <v>327</v>
      </c>
      <c r="I48" s="25">
        <v>42381.27297453704</v>
      </c>
    </row>
    <row r="49">
      <c r="A49" s="5" t="s">
        <v>325</v>
      </c>
      <c r="B49" s="5" t="s">
        <v>384</v>
      </c>
      <c r="C49" s="5" t="s">
        <v>327</v>
      </c>
      <c r="D49" s="25">
        <v>42381.2312962963</v>
      </c>
      <c r="F49" s="5" t="s">
        <v>385</v>
      </c>
      <c r="G49" s="5" t="s">
        <v>386</v>
      </c>
      <c r="H49" s="5" t="s">
        <v>327</v>
      </c>
      <c r="I49" s="25">
        <v>42381.2312962963</v>
      </c>
    </row>
    <row r="50">
      <c r="A50" s="5" t="s">
        <v>325</v>
      </c>
      <c r="B50" s="5" t="s">
        <v>387</v>
      </c>
      <c r="C50" s="5" t="s">
        <v>327</v>
      </c>
      <c r="D50" s="25">
        <v>42381.18974537037</v>
      </c>
      <c r="F50" s="5" t="s">
        <v>388</v>
      </c>
      <c r="G50" s="5" t="s">
        <v>389</v>
      </c>
      <c r="H50" s="5" t="s">
        <v>327</v>
      </c>
      <c r="I50" s="25">
        <v>42381.18974537037</v>
      </c>
    </row>
    <row r="51">
      <c r="A51" s="5" t="s">
        <v>325</v>
      </c>
      <c r="B51" s="5" t="s">
        <v>390</v>
      </c>
      <c r="C51" s="5" t="s">
        <v>327</v>
      </c>
      <c r="D51" s="25">
        <v>42381.1474537037</v>
      </c>
      <c r="F51" s="5" t="s">
        <v>391</v>
      </c>
      <c r="G51" s="5" t="s">
        <v>392</v>
      </c>
      <c r="H51" s="5" t="s">
        <v>327</v>
      </c>
      <c r="I51" s="25">
        <v>42381.1474537037</v>
      </c>
    </row>
    <row r="52">
      <c r="A52" s="5" t="s">
        <v>325</v>
      </c>
      <c r="B52" s="5" t="s">
        <v>394</v>
      </c>
      <c r="C52" s="5" t="s">
        <v>327</v>
      </c>
      <c r="D52" s="25">
        <v>42381.105844907404</v>
      </c>
      <c r="F52" s="5" t="s">
        <v>395</v>
      </c>
      <c r="G52" s="5" t="s">
        <v>396</v>
      </c>
      <c r="H52" s="5" t="s">
        <v>327</v>
      </c>
      <c r="I52" s="25">
        <v>42381.105844907404</v>
      </c>
    </row>
    <row r="53">
      <c r="A53" s="5" t="s">
        <v>325</v>
      </c>
      <c r="B53" s="5" t="s">
        <v>397</v>
      </c>
      <c r="C53" s="5" t="s">
        <v>327</v>
      </c>
      <c r="D53" s="25">
        <v>42381.06400462963</v>
      </c>
      <c r="F53" s="5" t="s">
        <v>398</v>
      </c>
      <c r="G53" s="5" t="s">
        <v>399</v>
      </c>
      <c r="H53" s="5" t="s">
        <v>327</v>
      </c>
      <c r="I53" s="25">
        <v>42381.06400462963</v>
      </c>
    </row>
    <row r="54">
      <c r="A54" s="5" t="s">
        <v>325</v>
      </c>
      <c r="B54" s="5" t="s">
        <v>400</v>
      </c>
      <c r="C54" s="5" t="s">
        <v>327</v>
      </c>
      <c r="D54" s="25">
        <v>42381.02240740741</v>
      </c>
      <c r="F54" s="5" t="s">
        <v>401</v>
      </c>
      <c r="G54" s="5" t="s">
        <v>402</v>
      </c>
      <c r="H54" s="5" t="s">
        <v>327</v>
      </c>
      <c r="I54" s="25">
        <v>42381.02240740741</v>
      </c>
    </row>
    <row r="55">
      <c r="A55" s="5" t="s">
        <v>325</v>
      </c>
      <c r="B55" s="5" t="s">
        <v>403</v>
      </c>
      <c r="C55" s="5" t="s">
        <v>327</v>
      </c>
      <c r="D55" s="25">
        <v>42380.980671296296</v>
      </c>
      <c r="F55" s="5" t="s">
        <v>404</v>
      </c>
      <c r="G55" s="5" t="s">
        <v>405</v>
      </c>
      <c r="H55" s="5" t="s">
        <v>327</v>
      </c>
      <c r="I55" s="25">
        <v>42380.98065972222</v>
      </c>
    </row>
    <row r="56">
      <c r="A56" s="5" t="s">
        <v>325</v>
      </c>
      <c r="B56" s="5" t="s">
        <v>406</v>
      </c>
      <c r="C56" s="5" t="s">
        <v>327</v>
      </c>
      <c r="D56" s="25">
        <v>42380.9390162037</v>
      </c>
      <c r="F56" s="5" t="s">
        <v>407</v>
      </c>
      <c r="G56" s="5" t="s">
        <v>408</v>
      </c>
      <c r="H56" s="5" t="s">
        <v>327</v>
      </c>
      <c r="I56" s="25">
        <v>42380.9390162037</v>
      </c>
    </row>
    <row r="57">
      <c r="A57" s="5" t="s">
        <v>325</v>
      </c>
      <c r="B57" s="5" t="s">
        <v>409</v>
      </c>
      <c r="C57" s="5" t="s">
        <v>327</v>
      </c>
      <c r="D57" s="25">
        <v>42380.89740740741</v>
      </c>
      <c r="F57" s="5" t="s">
        <v>410</v>
      </c>
      <c r="G57" s="5" t="s">
        <v>411</v>
      </c>
      <c r="H57" s="5" t="s">
        <v>327</v>
      </c>
      <c r="I57" s="25">
        <v>42380.89740740741</v>
      </c>
    </row>
    <row r="58">
      <c r="A58" s="5" t="s">
        <v>325</v>
      </c>
      <c r="B58" s="5" t="s">
        <v>412</v>
      </c>
      <c r="C58" s="5" t="s">
        <v>327</v>
      </c>
      <c r="D58" s="25">
        <v>42380.85575231482</v>
      </c>
      <c r="F58" s="5" t="s">
        <v>413</v>
      </c>
      <c r="G58" s="5" t="s">
        <v>414</v>
      </c>
      <c r="H58" s="5" t="s">
        <v>327</v>
      </c>
      <c r="I58" s="25">
        <v>42380.85575231482</v>
      </c>
    </row>
    <row r="59">
      <c r="A59" s="5" t="s">
        <v>415</v>
      </c>
      <c r="B59" s="5" t="s">
        <v>416</v>
      </c>
      <c r="C59" s="5" t="s">
        <v>327</v>
      </c>
      <c r="D59" s="25">
        <v>42380.81400462963</v>
      </c>
      <c r="F59" s="5" t="s">
        <v>417</v>
      </c>
      <c r="G59" s="5" t="s">
        <v>418</v>
      </c>
      <c r="H59" s="5" t="s">
        <v>327</v>
      </c>
      <c r="I59" s="25">
        <v>42380.81400462963</v>
      </c>
    </row>
    <row r="60">
      <c r="A60" s="5" t="s">
        <v>419</v>
      </c>
      <c r="B60" s="5" t="s">
        <v>420</v>
      </c>
      <c r="C60" s="5" t="s">
        <v>327</v>
      </c>
      <c r="D60" s="25">
        <v>42380.77238425926</v>
      </c>
      <c r="F60" s="5" t="s">
        <v>421</v>
      </c>
      <c r="G60" s="5" t="s">
        <v>422</v>
      </c>
      <c r="H60" s="5" t="s">
        <v>327</v>
      </c>
      <c r="I60" s="25">
        <v>42380.77238425926</v>
      </c>
    </row>
    <row r="61">
      <c r="A61" s="5" t="s">
        <v>423</v>
      </c>
      <c r="B61" s="5" t="s">
        <v>424</v>
      </c>
      <c r="C61" s="5" t="s">
        <v>327</v>
      </c>
      <c r="D61" s="25">
        <v>42380.73092592593</v>
      </c>
      <c r="F61" s="5" t="s">
        <v>425</v>
      </c>
      <c r="G61" s="5" t="s">
        <v>426</v>
      </c>
      <c r="H61" s="5" t="s">
        <v>327</v>
      </c>
      <c r="I61" s="25">
        <v>42380.73092592593</v>
      </c>
    </row>
    <row r="62">
      <c r="A62" s="5" t="s">
        <v>427</v>
      </c>
      <c r="B62" s="5" t="s">
        <v>428</v>
      </c>
      <c r="C62" s="5" t="s">
        <v>327</v>
      </c>
      <c r="D62" s="25">
        <v>42380.68922453704</v>
      </c>
      <c r="F62" s="5" t="s">
        <v>429</v>
      </c>
      <c r="G62" s="5" t="s">
        <v>430</v>
      </c>
      <c r="H62" s="5" t="s">
        <v>327</v>
      </c>
      <c r="I62" s="25">
        <v>42380.68922453704</v>
      </c>
    </row>
    <row r="63">
      <c r="A63" s="5" t="s">
        <v>431</v>
      </c>
      <c r="B63" s="5" t="s">
        <v>432</v>
      </c>
      <c r="C63" s="5" t="s">
        <v>327</v>
      </c>
      <c r="D63" s="25">
        <v>42380.64760416667</v>
      </c>
      <c r="F63" s="5" t="s">
        <v>433</v>
      </c>
      <c r="G63" s="5" t="s">
        <v>434</v>
      </c>
      <c r="H63" s="5" t="s">
        <v>327</v>
      </c>
      <c r="I63" s="25">
        <v>42380.64760416667</v>
      </c>
    </row>
    <row r="64">
      <c r="A64" s="5" t="s">
        <v>435</v>
      </c>
      <c r="B64" s="5" t="s">
        <v>436</v>
      </c>
      <c r="C64" s="5" t="s">
        <v>327</v>
      </c>
      <c r="D64" s="25">
        <v>42380.60579861111</v>
      </c>
      <c r="F64" s="5" t="s">
        <v>437</v>
      </c>
      <c r="G64" s="5" t="s">
        <v>438</v>
      </c>
      <c r="H64" s="5" t="s">
        <v>327</v>
      </c>
      <c r="I64" s="25">
        <v>42380.60579861111</v>
      </c>
    </row>
    <row r="65">
      <c r="A65" s="5" t="s">
        <v>439</v>
      </c>
      <c r="B65" s="5" t="s">
        <v>440</v>
      </c>
      <c r="C65" s="5" t="s">
        <v>327</v>
      </c>
      <c r="D65" s="25">
        <v>42380.56418981482</v>
      </c>
      <c r="F65" s="5" t="s">
        <v>441</v>
      </c>
      <c r="G65" s="5" t="s">
        <v>442</v>
      </c>
      <c r="H65" s="5" t="s">
        <v>327</v>
      </c>
      <c r="I65" s="25">
        <v>42380.56418981482</v>
      </c>
    </row>
    <row r="66">
      <c r="A66" s="5" t="s">
        <v>443</v>
      </c>
      <c r="B66" s="5" t="s">
        <v>444</v>
      </c>
      <c r="C66" s="5" t="s">
        <v>327</v>
      </c>
      <c r="D66" s="25">
        <v>42380.522465277776</v>
      </c>
      <c r="F66" s="5" t="s">
        <v>445</v>
      </c>
      <c r="G66" s="5" t="s">
        <v>446</v>
      </c>
      <c r="H66" s="5" t="s">
        <v>327</v>
      </c>
      <c r="I66" s="25">
        <v>42380.5224537037</v>
      </c>
    </row>
    <row r="67">
      <c r="A67" s="5" t="s">
        <v>447</v>
      </c>
      <c r="B67" s="5" t="s">
        <v>448</v>
      </c>
      <c r="C67" s="5" t="s">
        <v>327</v>
      </c>
      <c r="D67" s="25">
        <v>42380.48092592593</v>
      </c>
      <c r="F67" s="5" t="s">
        <v>449</v>
      </c>
      <c r="G67" s="5" t="s">
        <v>450</v>
      </c>
      <c r="H67" s="5" t="s">
        <v>327</v>
      </c>
      <c r="I67" s="25">
        <v>42380.48092592593</v>
      </c>
    </row>
    <row r="68">
      <c r="A68" s="5" t="s">
        <v>451</v>
      </c>
      <c r="B68" s="5" t="s">
        <v>452</v>
      </c>
      <c r="C68" s="5" t="s">
        <v>327</v>
      </c>
      <c r="D68" s="25">
        <v>42380.43920138889</v>
      </c>
      <c r="F68" s="5" t="s">
        <v>453</v>
      </c>
      <c r="G68" s="5" t="s">
        <v>454</v>
      </c>
      <c r="H68" s="5" t="s">
        <v>327</v>
      </c>
      <c r="I68" s="25">
        <v>42380.43920138889</v>
      </c>
    </row>
    <row r="69">
      <c r="A69" s="5" t="s">
        <v>455</v>
      </c>
      <c r="B69" s="5" t="s">
        <v>456</v>
      </c>
      <c r="C69" s="5" t="s">
        <v>327</v>
      </c>
      <c r="D69" s="25">
        <v>42380.397685185184</v>
      </c>
      <c r="F69" s="5" t="s">
        <v>457</v>
      </c>
      <c r="G69" s="5" t="s">
        <v>458</v>
      </c>
      <c r="H69" s="5" t="s">
        <v>327</v>
      </c>
      <c r="I69" s="25">
        <v>42380.397685185184</v>
      </c>
    </row>
    <row r="70">
      <c r="A70" s="5" t="s">
        <v>459</v>
      </c>
      <c r="B70" s="5" t="s">
        <v>460</v>
      </c>
      <c r="C70" s="5" t="s">
        <v>327</v>
      </c>
      <c r="D70" s="25">
        <v>42380.35600694444</v>
      </c>
      <c r="F70" s="5" t="s">
        <v>461</v>
      </c>
      <c r="G70" s="5" t="s">
        <v>462</v>
      </c>
      <c r="H70" s="5" t="s">
        <v>327</v>
      </c>
      <c r="I70" s="25">
        <v>42380.35600694444</v>
      </c>
    </row>
    <row r="71">
      <c r="A71" s="5" t="s">
        <v>463</v>
      </c>
      <c r="B71" s="5" t="s">
        <v>464</v>
      </c>
      <c r="C71" s="5" t="s">
        <v>327</v>
      </c>
      <c r="D71" s="25">
        <v>42380.31423611111</v>
      </c>
      <c r="F71" s="5" t="s">
        <v>465</v>
      </c>
      <c r="G71" s="5" t="s">
        <v>466</v>
      </c>
      <c r="H71" s="5" t="s">
        <v>327</v>
      </c>
      <c r="I71" s="25">
        <v>42380.31423611111</v>
      </c>
    </row>
    <row r="72">
      <c r="A72" s="5" t="s">
        <v>467</v>
      </c>
      <c r="B72" s="5" t="s">
        <v>468</v>
      </c>
      <c r="C72" s="5" t="s">
        <v>327</v>
      </c>
      <c r="D72" s="25">
        <v>42380.27247685185</v>
      </c>
      <c r="F72" s="5" t="s">
        <v>469</v>
      </c>
      <c r="G72" s="5" t="s">
        <v>470</v>
      </c>
      <c r="H72" s="5" t="s">
        <v>327</v>
      </c>
      <c r="I72" s="25">
        <v>42380.27247685185</v>
      </c>
    </row>
    <row r="73">
      <c r="A73" s="5" t="s">
        <v>471</v>
      </c>
      <c r="B73" s="5" t="s">
        <v>472</v>
      </c>
      <c r="C73" s="5" t="s">
        <v>327</v>
      </c>
      <c r="D73" s="25">
        <v>42380.230833333335</v>
      </c>
      <c r="F73" s="5" t="s">
        <v>473</v>
      </c>
      <c r="G73" s="5" t="s">
        <v>474</v>
      </c>
      <c r="H73" s="5" t="s">
        <v>327</v>
      </c>
      <c r="I73" s="25">
        <v>42380.230833333335</v>
      </c>
    </row>
    <row r="74">
      <c r="A74" s="5" t="s">
        <v>475</v>
      </c>
      <c r="B74" s="5" t="s">
        <v>476</v>
      </c>
      <c r="C74" s="5" t="s">
        <v>327</v>
      </c>
      <c r="D74" s="25">
        <v>42380.1893287037</v>
      </c>
      <c r="F74" s="5" t="s">
        <v>477</v>
      </c>
      <c r="G74" s="5" t="s">
        <v>478</v>
      </c>
      <c r="H74" s="5" t="s">
        <v>327</v>
      </c>
      <c r="I74" s="25">
        <v>42380.1893287037</v>
      </c>
    </row>
    <row r="75">
      <c r="A75" s="5" t="s">
        <v>479</v>
      </c>
      <c r="B75" s="5" t="s">
        <v>480</v>
      </c>
      <c r="C75" s="5" t="s">
        <v>327</v>
      </c>
      <c r="D75" s="25">
        <v>42380.14748842592</v>
      </c>
      <c r="F75" s="5" t="s">
        <v>481</v>
      </c>
      <c r="G75" s="5" t="s">
        <v>482</v>
      </c>
      <c r="H75" s="5" t="s">
        <v>327</v>
      </c>
      <c r="I75" s="25">
        <v>42380.14748842592</v>
      </c>
    </row>
    <row r="76">
      <c r="A76" s="5" t="s">
        <v>483</v>
      </c>
      <c r="B76" s="5" t="s">
        <v>484</v>
      </c>
      <c r="C76" s="5" t="s">
        <v>327</v>
      </c>
      <c r="D76" s="25">
        <v>42380.10597222223</v>
      </c>
      <c r="F76" s="5" t="s">
        <v>485</v>
      </c>
      <c r="G76" s="5" t="s">
        <v>486</v>
      </c>
      <c r="H76" s="5" t="s">
        <v>327</v>
      </c>
      <c r="I76" s="25">
        <v>42380.10597222223</v>
      </c>
    </row>
    <row r="77">
      <c r="A77" s="5" t="s">
        <v>487</v>
      </c>
      <c r="B77" s="5" t="s">
        <v>488</v>
      </c>
      <c r="C77" s="5" t="s">
        <v>327</v>
      </c>
      <c r="D77" s="25">
        <v>42380.06417824074</v>
      </c>
      <c r="F77" s="5" t="s">
        <v>489</v>
      </c>
      <c r="G77" s="5" t="s">
        <v>490</v>
      </c>
      <c r="H77" s="5" t="s">
        <v>327</v>
      </c>
      <c r="I77" s="25">
        <v>42380.06417824074</v>
      </c>
    </row>
    <row r="78">
      <c r="A78" s="5" t="s">
        <v>491</v>
      </c>
      <c r="B78" s="5" t="s">
        <v>492</v>
      </c>
      <c r="C78" s="5" t="s">
        <v>327</v>
      </c>
      <c r="D78" s="25">
        <v>42380.02296296296</v>
      </c>
      <c r="F78" s="5" t="s">
        <v>493</v>
      </c>
      <c r="G78" s="5" t="s">
        <v>494</v>
      </c>
      <c r="H78" s="5" t="s">
        <v>327</v>
      </c>
      <c r="I78" s="25">
        <v>42380.02296296296</v>
      </c>
    </row>
    <row r="79">
      <c r="A79" s="5" t="s">
        <v>495</v>
      </c>
      <c r="B79" s="5" t="s">
        <v>496</v>
      </c>
      <c r="C79" s="5" t="s">
        <v>327</v>
      </c>
      <c r="D79" s="25">
        <v>42379.98090277778</v>
      </c>
      <c r="F79" s="5" t="s">
        <v>497</v>
      </c>
      <c r="G79" s="5" t="s">
        <v>498</v>
      </c>
      <c r="H79" s="5" t="s">
        <v>327</v>
      </c>
      <c r="I79" s="25">
        <v>42379.98090277778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3.71"/>
  </cols>
  <sheetData>
    <row r="1">
      <c r="A1" s="1"/>
    </row>
    <row r="9">
      <c r="A9" s="2" t="s">
        <v>506</v>
      </c>
      <c r="B9" s="44" t="s">
        <v>507</v>
      </c>
    </row>
    <row r="10">
      <c r="A10" s="2" t="s">
        <v>508</v>
      </c>
      <c r="B10" s="44">
        <v>365.0</v>
      </c>
    </row>
    <row r="12">
      <c r="A12" s="1"/>
    </row>
    <row r="13">
      <c r="A13" s="1"/>
      <c r="B13" s="45"/>
    </row>
    <row r="14">
      <c r="A14" s="1"/>
      <c r="B14" s="45"/>
    </row>
  </sheetData>
  <drawing r:id="rId1"/>
</worksheet>
</file>