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lta" sheetId="1" r:id="rId3"/>
    <sheet state="visible" name="Theta" sheetId="2" r:id="rId4"/>
    <sheet state="visible" name="BV01" sheetId="3" r:id="rId5"/>
    <sheet state="visible" name="Portfolio" sheetId="4" r:id="rId6"/>
  </sheets>
  <definedNames/>
  <calcPr/>
</workbook>
</file>

<file path=xl/sharedStrings.xml><?xml version="1.0" encoding="utf-8"?>
<sst xmlns="http://schemas.openxmlformats.org/spreadsheetml/2006/main" count="87" uniqueCount="41">
  <si>
    <t>USD</t>
  </si>
  <si>
    <t>Contract</t>
  </si>
  <si>
    <t>BTCUSD</t>
  </si>
  <si>
    <t>BTC</t>
  </si>
  <si>
    <t>Days</t>
  </si>
  <si>
    <t>t</t>
  </si>
  <si>
    <t>Quantity</t>
  </si>
  <si>
    <t>Multiplier</t>
  </si>
  <si>
    <t>Spot Price</t>
  </si>
  <si>
    <t>Future Price</t>
  </si>
  <si>
    <t>Spot Delta</t>
  </si>
  <si>
    <t>Futures Delta</t>
  </si>
  <si>
    <t>Basis Delta</t>
  </si>
  <si>
    <t>Theta</t>
  </si>
  <si>
    <t>% Basis PA</t>
  </si>
  <si>
    <t>BV01</t>
  </si>
  <si>
    <t>XBTH16</t>
  </si>
  <si>
    <t>XBT24H</t>
  </si>
  <si>
    <t>XBT Delta</t>
  </si>
  <si>
    <t>New XBT Delta</t>
  </si>
  <si>
    <t>Delta PNL</t>
  </si>
  <si>
    <t>XBT7D</t>
  </si>
  <si>
    <t>% Price Change</t>
  </si>
  <si>
    <t>Delta</t>
  </si>
  <si>
    <t>XBTM16</t>
  </si>
  <si>
    <t>New Delta</t>
  </si>
  <si>
    <t>Change in Rates</t>
  </si>
  <si>
    <t>BV01 PNL</t>
  </si>
  <si>
    <t>Contracts</t>
  </si>
  <si>
    <t>Spot</t>
  </si>
  <si>
    <t>Scenario 1</t>
  </si>
  <si>
    <t>XBTH16 is held to maturity and there is no change in the % Basis PA</t>
  </si>
  <si>
    <t>Days Elapsed</t>
  </si>
  <si>
    <t>Theta PNL</t>
  </si>
  <si>
    <t>Scenario 2</t>
  </si>
  <si>
    <t>What daily parallel shift in % Basis PA woud cause the portfolio to lose money on a daily basis</t>
  </si>
  <si>
    <t>Daily Breakeven</t>
  </si>
  <si>
    <t>Scenario 3</t>
  </si>
  <si>
    <t>Calculate the daily curve change pnl</t>
  </si>
  <si>
    <t>% Basis PA Change</t>
  </si>
  <si>
    <t>Total PNL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</si>
</sst>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"/>
    <numFmt numFmtId="165" formatCode="#,##0.00000 XBT"/>
    <numFmt numFmtId="166" formatCode="&quot;$&quot;#,##0"/>
    <numFmt numFmtId="167" formatCode="#,##0.00 XBT"/>
    <numFmt numFmtId="168" formatCode="#,##0 XBT"/>
    <numFmt numFmtId="169" formatCode="#,##0.000 XBT"/>
    <numFmt numFmtId="170" formatCode="&quot;$&quot;#,##0.000"/>
  </numFmts>
  <fonts count="4">
    <font>
      <sz val="10.0"/>
      <color rgb="FF000000"/>
      <name val="Arial"/>
    </font>
    <font/>
    <font>
      <b/>
    </font>
    <font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4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1" fillId="2" fontId="1" numFmtId="0" xfId="0" applyAlignment="1" applyBorder="1" applyFill="1" applyFont="1">
      <alignment readingOrder="0"/>
    </xf>
    <xf borderId="0" fillId="0" fontId="1" numFmtId="164" xfId="0" applyFont="1" applyNumberFormat="1"/>
    <xf borderId="2" fillId="2" fontId="1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2" fontId="3" numFmtId="165" xfId="0" applyAlignment="1" applyBorder="1" applyFont="1" applyNumberFormat="1">
      <alignment readingOrder="0"/>
    </xf>
    <xf borderId="3" fillId="2" fontId="3" numFmtId="0" xfId="0" applyAlignment="1" applyBorder="1" applyFont="1">
      <alignment readingOrder="0"/>
    </xf>
    <xf borderId="1" fillId="2" fontId="3" numFmtId="166" xfId="0" applyAlignment="1" applyBorder="1" applyFont="1" applyNumberFormat="1">
      <alignment readingOrder="0"/>
    </xf>
    <xf borderId="1" fillId="2" fontId="1" numFmtId="166" xfId="0" applyAlignment="1" applyBorder="1" applyFont="1" applyNumberFormat="1">
      <alignment readingOrder="0"/>
    </xf>
    <xf borderId="1" fillId="2" fontId="1" numFmtId="0" xfId="0" applyBorder="1" applyFont="1"/>
    <xf borderId="1" fillId="2" fontId="1" numFmtId="167" xfId="0" applyBorder="1" applyFont="1" applyNumberFormat="1"/>
    <xf borderId="1" fillId="2" fontId="1" numFmtId="168" xfId="0" applyBorder="1" applyFont="1" applyNumberFormat="1"/>
    <xf borderId="1" fillId="2" fontId="1" numFmtId="169" xfId="0" applyBorder="1" applyFont="1" applyNumberFormat="1"/>
    <xf borderId="1" fillId="2" fontId="1" numFmtId="10" xfId="0" applyBorder="1" applyFont="1" applyNumberFormat="1"/>
    <xf borderId="1" fillId="2" fontId="3" numFmtId="9" xfId="0" applyAlignment="1" applyBorder="1" applyFont="1" applyNumberFormat="1">
      <alignment readingOrder="0"/>
    </xf>
    <xf borderId="1" fillId="2" fontId="1" numFmtId="167" xfId="0" applyAlignment="1" applyBorder="1" applyFont="1" applyNumberFormat="1">
      <alignment readingOrder="0"/>
    </xf>
    <xf borderId="0" fillId="0" fontId="1" numFmtId="170" xfId="0" applyFont="1" applyNumberFormat="1"/>
    <xf borderId="0" fillId="0" fontId="1" numFmtId="169" xfId="0" applyFont="1" applyNumberFormat="1"/>
    <xf borderId="0" fillId="0" fontId="1" numFmtId="10" xfId="0" applyFont="1" applyNumberFormat="1"/>
    <xf borderId="1" fillId="2" fontId="1" numFmtId="9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05000" cy="571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76525" cy="8001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95475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95475" cy="561975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5.0"/>
  </cols>
  <sheetData>
    <row r="2">
      <c r="I2" s="1" t="s">
        <v>0</v>
      </c>
      <c r="J2" s="1">
        <v>7500.0</v>
      </c>
    </row>
    <row r="3">
      <c r="I3" s="1" t="s">
        <v>2</v>
      </c>
      <c r="J3" s="1">
        <v>575.5</v>
      </c>
    </row>
    <row r="4">
      <c r="I4" s="1" t="s">
        <v>3</v>
      </c>
      <c r="J4">
        <f>J2/J3</f>
        <v>13.03214596</v>
      </c>
    </row>
    <row r="5">
      <c r="J5" s="5"/>
    </row>
    <row r="6">
      <c r="A6" s="2" t="s">
        <v>1</v>
      </c>
      <c r="B6" s="3" t="s">
        <v>6</v>
      </c>
      <c r="C6" s="3" t="s">
        <v>7</v>
      </c>
      <c r="D6" s="3" t="s">
        <v>8</v>
      </c>
      <c r="E6" s="3" t="s">
        <v>18</v>
      </c>
      <c r="F6" s="3" t="s">
        <v>19</v>
      </c>
      <c r="G6" s="3" t="s">
        <v>20</v>
      </c>
    </row>
    <row r="7">
      <c r="A7" s="4" t="s">
        <v>17</v>
      </c>
      <c r="B7" s="7">
        <v>-10000.0</v>
      </c>
      <c r="C7" s="8">
        <v>1.0E-5</v>
      </c>
      <c r="D7" s="10">
        <v>500.0</v>
      </c>
      <c r="E7" s="14">
        <f t="shared" ref="E7:E8" si="1">B7*C7*D7</f>
        <v>-50</v>
      </c>
      <c r="F7" s="14">
        <f t="shared" ref="F7:F8" si="2">(1+$B$10)*D7*C7*B7</f>
        <v>-45</v>
      </c>
      <c r="G7" s="13">
        <f t="shared" ref="G7:G8" si="3">F7-E7</f>
        <v>5</v>
      </c>
    </row>
    <row r="8">
      <c r="A8" s="4" t="s">
        <v>21</v>
      </c>
      <c r="B8" s="7">
        <v>5000.0</v>
      </c>
      <c r="C8" s="8">
        <v>1.0E-5</v>
      </c>
      <c r="D8" s="10">
        <v>500.0</v>
      </c>
      <c r="E8" s="14">
        <f t="shared" si="1"/>
        <v>25</v>
      </c>
      <c r="F8" s="14">
        <f t="shared" si="2"/>
        <v>22.5</v>
      </c>
      <c r="G8" s="13">
        <f t="shared" si="3"/>
        <v>-2.5</v>
      </c>
    </row>
    <row r="10">
      <c r="A10" s="2" t="s">
        <v>22</v>
      </c>
      <c r="B10" s="17">
        <v>-0.1</v>
      </c>
      <c r="C10" s="4"/>
    </row>
    <row r="11">
      <c r="A11" s="2" t="s">
        <v>23</v>
      </c>
      <c r="B11" s="18">
        <f>sum(E7:E8)</f>
        <v>-25</v>
      </c>
      <c r="C11" s="12"/>
    </row>
    <row r="12">
      <c r="A12" s="2" t="s">
        <v>25</v>
      </c>
      <c r="B12" s="13">
        <f>sum(F7:F8)</f>
        <v>-22.5</v>
      </c>
      <c r="C12" s="12"/>
    </row>
    <row r="13">
      <c r="A13" s="2" t="s">
        <v>20</v>
      </c>
      <c r="B13" s="13">
        <f>sum(G7:G8)</f>
        <v>2.5</v>
      </c>
      <c r="C13" s="18">
        <f>B11*B10</f>
        <v>2.5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6">
      <c r="A6" s="2" t="s">
        <v>1</v>
      </c>
      <c r="B6" s="3" t="s">
        <v>4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>
      <c r="A7" s="6" t="s">
        <v>17</v>
      </c>
      <c r="B7" s="7">
        <v>0.0</v>
      </c>
      <c r="C7" s="9">
        <v>-10000.0</v>
      </c>
      <c r="D7" s="8">
        <v>1.0E-5</v>
      </c>
      <c r="E7" s="10">
        <v>500.0</v>
      </c>
      <c r="F7" s="11">
        <v>510.0</v>
      </c>
      <c r="G7" s="13">
        <f t="shared" ref="G7:G8" si="1">E7*D7*C7</f>
        <v>-50</v>
      </c>
      <c r="H7" s="13">
        <f t="shared" ref="H7:H8" si="2">F7*D7*C7</f>
        <v>-51</v>
      </c>
      <c r="I7" s="13">
        <f t="shared" ref="I7:I8" si="3">H7-G7</f>
        <v>-1</v>
      </c>
      <c r="J7" s="15" t="str">
        <f t="shared" ref="J7:J8" si="4">I7/B7*-1</f>
        <v>#DIV/0!</v>
      </c>
    </row>
    <row r="8">
      <c r="A8" s="6" t="s">
        <v>21</v>
      </c>
      <c r="B8" s="7">
        <v>6.0</v>
      </c>
      <c r="C8" s="9">
        <v>5000.0</v>
      </c>
      <c r="D8" s="8">
        <v>1.0E-5</v>
      </c>
      <c r="E8" s="10">
        <v>500.0</v>
      </c>
      <c r="F8" s="11">
        <v>550.0</v>
      </c>
      <c r="G8" s="13">
        <f t="shared" si="1"/>
        <v>25</v>
      </c>
      <c r="H8" s="13">
        <f t="shared" si="2"/>
        <v>27.5</v>
      </c>
      <c r="I8" s="13">
        <f t="shared" si="3"/>
        <v>2.5</v>
      </c>
      <c r="J8" s="15">
        <f t="shared" si="4"/>
        <v>-0.4166666667</v>
      </c>
    </row>
    <row r="10">
      <c r="A10" s="2" t="s">
        <v>13</v>
      </c>
      <c r="B10" s="15">
        <f>J8</f>
        <v>-0.4166666667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5.57"/>
  </cols>
  <sheetData>
    <row r="6">
      <c r="A6" s="2" t="s">
        <v>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>
      <c r="A7" s="4" t="s">
        <v>16</v>
      </c>
      <c r="B7" s="4">
        <v>60.0</v>
      </c>
      <c r="C7" s="12">
        <f t="shared" ref="C7:C8" si="1">B7/365</f>
        <v>0.1643835616</v>
      </c>
      <c r="D7" s="7">
        <v>-10000.0</v>
      </c>
      <c r="E7" s="8">
        <v>1.0E-5</v>
      </c>
      <c r="F7" s="10">
        <v>500.0</v>
      </c>
      <c r="G7" s="11">
        <v>600.0</v>
      </c>
      <c r="H7" s="13">
        <f t="shared" ref="H7:H8" si="2">F7*E7*D7</f>
        <v>-50</v>
      </c>
      <c r="I7" s="13">
        <f t="shared" ref="I7:I8" si="3">G7*E7*D7</f>
        <v>-60</v>
      </c>
      <c r="J7" s="13">
        <f t="shared" ref="J7:J8" si="4">I7-H7</f>
        <v>-10</v>
      </c>
      <c r="K7" s="15">
        <f t="shared" ref="K7:K8" si="5">J7/B7*-1</f>
        <v>0.1666666667</v>
      </c>
      <c r="L7" s="16">
        <f t="shared" ref="L7:L8" si="6">(G7/F7-1)/C7</f>
        <v>1.216666667</v>
      </c>
      <c r="M7" s="15">
        <f t="shared" ref="M7:M8" si="7">H7*1%*C7</f>
        <v>-0.08219178082</v>
      </c>
    </row>
    <row r="8">
      <c r="A8" s="4" t="s">
        <v>24</v>
      </c>
      <c r="B8" s="4">
        <v>150.0</v>
      </c>
      <c r="C8" s="12">
        <f t="shared" si="1"/>
        <v>0.4109589041</v>
      </c>
      <c r="D8" s="7">
        <v>10000.0</v>
      </c>
      <c r="E8" s="8">
        <v>1.0E-5</v>
      </c>
      <c r="F8" s="10">
        <v>500.0</v>
      </c>
      <c r="G8" s="11">
        <v>800.0</v>
      </c>
      <c r="H8" s="13">
        <f t="shared" si="2"/>
        <v>50</v>
      </c>
      <c r="I8" s="13">
        <f t="shared" si="3"/>
        <v>80</v>
      </c>
      <c r="J8" s="13">
        <f t="shared" si="4"/>
        <v>30</v>
      </c>
      <c r="K8" s="15">
        <f t="shared" si="5"/>
        <v>-0.2</v>
      </c>
      <c r="L8" s="16">
        <f t="shared" si="6"/>
        <v>1.46</v>
      </c>
      <c r="M8" s="15">
        <f t="shared" si="7"/>
        <v>0.2054794521</v>
      </c>
    </row>
    <row r="10">
      <c r="A10" s="2" t="s">
        <v>26</v>
      </c>
      <c r="B10" s="17">
        <v>0.1</v>
      </c>
      <c r="E10" s="19"/>
    </row>
    <row r="11">
      <c r="A11" s="2" t="s">
        <v>15</v>
      </c>
      <c r="B11" s="15">
        <f>sum(M7:M8)</f>
        <v>0.1232876712</v>
      </c>
      <c r="E11" s="19"/>
    </row>
    <row r="12">
      <c r="A12" s="2" t="s">
        <v>27</v>
      </c>
      <c r="B12" s="15">
        <f>(B10/1%)*B11</f>
        <v>1.232876712</v>
      </c>
    </row>
    <row r="14">
      <c r="A14" s="1" t="s">
        <v>13</v>
      </c>
      <c r="B14" s="20">
        <f>sum(K7:K8)</f>
        <v>-0.03333333333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7.29"/>
    <col customWidth="1" min="2" max="2" width="17.71"/>
  </cols>
  <sheetData>
    <row r="6">
      <c r="A6" s="2" t="s">
        <v>1</v>
      </c>
      <c r="B6" s="3" t="s">
        <v>28</v>
      </c>
      <c r="C6" s="3" t="s">
        <v>4</v>
      </c>
      <c r="D6" s="3" t="s">
        <v>5</v>
      </c>
      <c r="E6" s="3" t="s">
        <v>7</v>
      </c>
      <c r="F6" s="3" t="s">
        <v>29</v>
      </c>
      <c r="G6" s="3" t="s">
        <v>9</v>
      </c>
      <c r="H6" s="3" t="s">
        <v>14</v>
      </c>
      <c r="I6" s="3" t="s">
        <v>23</v>
      </c>
      <c r="J6" s="3" t="s">
        <v>12</v>
      </c>
      <c r="K6" s="3" t="s">
        <v>13</v>
      </c>
      <c r="L6" s="3" t="s">
        <v>15</v>
      </c>
    </row>
    <row r="7">
      <c r="A7" s="4" t="s">
        <v>16</v>
      </c>
      <c r="B7" s="4">
        <v>100000.0</v>
      </c>
      <c r="C7" s="4">
        <v>60.0</v>
      </c>
      <c r="D7" s="12">
        <f t="shared" ref="D7:D8" si="1">C7/365</f>
        <v>0.1643835616</v>
      </c>
      <c r="E7" s="4">
        <v>1.0E-5</v>
      </c>
      <c r="F7" s="11">
        <v>500.0</v>
      </c>
      <c r="G7" s="11">
        <v>600.0</v>
      </c>
      <c r="H7" s="16">
        <f t="shared" ref="H7:H8" si="2">(G7/F7-1)/D7</f>
        <v>1.216666667</v>
      </c>
      <c r="I7" s="14">
        <f t="shared" ref="I7:I8" si="3">B7*E7*F7</f>
        <v>500</v>
      </c>
      <c r="J7" s="14">
        <f t="shared" ref="J7:J8" si="4">(G7-F7)*E7*B7</f>
        <v>100</v>
      </c>
      <c r="K7" s="13">
        <f t="shared" ref="K7:K8" si="5">J7/C7*-1</f>
        <v>-1.666666667</v>
      </c>
      <c r="L7" s="13">
        <f t="shared" ref="L7:L8" si="6">1%*D7*I7</f>
        <v>0.8219178082</v>
      </c>
    </row>
    <row r="8">
      <c r="A8" s="4" t="s">
        <v>24</v>
      </c>
      <c r="B8" s="4">
        <v>-100000.0</v>
      </c>
      <c r="C8" s="4">
        <v>150.0</v>
      </c>
      <c r="D8" s="12">
        <f t="shared" si="1"/>
        <v>0.4109589041</v>
      </c>
      <c r="E8" s="4">
        <v>1.0E-5</v>
      </c>
      <c r="F8" s="11">
        <v>500.0</v>
      </c>
      <c r="G8" s="11">
        <v>800.0</v>
      </c>
      <c r="H8" s="16">
        <f t="shared" si="2"/>
        <v>1.46</v>
      </c>
      <c r="I8" s="14">
        <f t="shared" si="3"/>
        <v>-500</v>
      </c>
      <c r="J8" s="14">
        <f t="shared" si="4"/>
        <v>-300</v>
      </c>
      <c r="K8" s="13">
        <f t="shared" si="5"/>
        <v>2</v>
      </c>
      <c r="L8" s="13">
        <f t="shared" si="6"/>
        <v>-2.054794521</v>
      </c>
    </row>
    <row r="11">
      <c r="A11" s="2" t="s">
        <v>23</v>
      </c>
      <c r="B11" s="13">
        <f>sum(I7:I8)</f>
        <v>0</v>
      </c>
    </row>
    <row r="12">
      <c r="A12" s="2" t="s">
        <v>13</v>
      </c>
      <c r="B12" s="13">
        <f>sum(K7:K8)</f>
        <v>0.3333333333</v>
      </c>
    </row>
    <row r="13">
      <c r="A13" s="2" t="s">
        <v>15</v>
      </c>
      <c r="B13" s="13">
        <f>sum(L7:L8)</f>
        <v>-1.232876712</v>
      </c>
    </row>
    <row r="15">
      <c r="A15" s="2" t="s">
        <v>30</v>
      </c>
    </row>
    <row r="16">
      <c r="A16" s="1" t="s">
        <v>31</v>
      </c>
    </row>
    <row r="18">
      <c r="A18" s="2" t="s">
        <v>32</v>
      </c>
      <c r="B18" s="12">
        <f>C7</f>
        <v>60</v>
      </c>
    </row>
    <row r="19">
      <c r="A19" s="2" t="s">
        <v>20</v>
      </c>
      <c r="B19" s="18">
        <v>0.0</v>
      </c>
    </row>
    <row r="20">
      <c r="A20" s="2" t="s">
        <v>33</v>
      </c>
      <c r="B20" s="13">
        <f>B18*B12</f>
        <v>20</v>
      </c>
    </row>
    <row r="21">
      <c r="A21" s="2" t="s">
        <v>27</v>
      </c>
      <c r="B21" s="18">
        <v>0.0</v>
      </c>
    </row>
    <row r="23">
      <c r="A23" s="2" t="s">
        <v>34</v>
      </c>
    </row>
    <row r="24">
      <c r="A24" s="1" t="s">
        <v>35</v>
      </c>
    </row>
    <row r="26">
      <c r="A26" s="2" t="s">
        <v>13</v>
      </c>
      <c r="B26" s="13">
        <f t="shared" ref="B26:B27" si="7">B12</f>
        <v>0.3333333333</v>
      </c>
    </row>
    <row r="27">
      <c r="A27" s="2" t="s">
        <v>15</v>
      </c>
      <c r="B27" s="13">
        <f t="shared" si="7"/>
        <v>-1.232876712</v>
      </c>
    </row>
    <row r="28">
      <c r="A28" s="2" t="s">
        <v>36</v>
      </c>
      <c r="B28" s="16">
        <f>B26/B27/100*-1</f>
        <v>0.002703703704</v>
      </c>
    </row>
    <row r="29">
      <c r="A29" s="1"/>
      <c r="B29" s="21"/>
    </row>
    <row r="30">
      <c r="A30" s="2" t="s">
        <v>37</v>
      </c>
    </row>
    <row r="31">
      <c r="A31" s="1" t="s">
        <v>38</v>
      </c>
    </row>
    <row r="33">
      <c r="A33" s="1"/>
      <c r="B33" s="3" t="s">
        <v>39</v>
      </c>
      <c r="C33" s="3" t="s">
        <v>15</v>
      </c>
      <c r="D33" s="3" t="s">
        <v>27</v>
      </c>
      <c r="E33" s="3" t="s">
        <v>13</v>
      </c>
    </row>
    <row r="34">
      <c r="A34" s="2" t="s">
        <v>16</v>
      </c>
      <c r="B34" s="22">
        <v>0.3</v>
      </c>
      <c r="C34" s="13">
        <f t="shared" ref="C34:C35" si="8">L7</f>
        <v>0.8219178082</v>
      </c>
      <c r="D34" s="13">
        <f t="shared" ref="D34:D35" si="9">(B34/1%)*C34</f>
        <v>24.65753425</v>
      </c>
      <c r="E34" s="13">
        <f t="shared" ref="E34:E35" si="10">K7</f>
        <v>-1.666666667</v>
      </c>
    </row>
    <row r="35">
      <c r="A35" s="2" t="s">
        <v>24</v>
      </c>
      <c r="B35" s="22">
        <v>0.1</v>
      </c>
      <c r="C35" s="13">
        <f t="shared" si="8"/>
        <v>-2.054794521</v>
      </c>
      <c r="D35" s="13">
        <f t="shared" si="9"/>
        <v>-20.54794521</v>
      </c>
      <c r="E35" s="13">
        <f t="shared" si="10"/>
        <v>2</v>
      </c>
    </row>
    <row r="37">
      <c r="A37" s="2" t="s">
        <v>27</v>
      </c>
      <c r="B37" s="13">
        <f>sum(D34:D35)</f>
        <v>4.109589041</v>
      </c>
    </row>
    <row r="38">
      <c r="A38" s="2" t="s">
        <v>33</v>
      </c>
      <c r="B38" s="13">
        <f>sum(E34:E35)</f>
        <v>0.3333333333</v>
      </c>
    </row>
    <row r="39">
      <c r="A39" s="2" t="s">
        <v>40</v>
      </c>
      <c r="B39" s="13">
        <f>sum(B37:B38)</f>
        <v>4.442922374</v>
      </c>
    </row>
  </sheetData>
  <drawing r:id="rId1"/>
</worksheet>
</file>