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sis Term Structure" sheetId="1" r:id="rId3"/>
    <sheet state="visible" name="Simple Curve Trades" sheetId="2" r:id="rId4"/>
    <sheet state="visible" name="Curve Directional Trades" sheetId="3" r:id="rId5"/>
  </sheets>
  <definedNames/>
  <calcPr/>
</workbook>
</file>

<file path=xl/sharedStrings.xml><?xml version="1.0" encoding="utf-8"?>
<sst xmlns="http://schemas.openxmlformats.org/spreadsheetml/2006/main" count="52" uniqueCount="34">
  <si>
    <t>Spot</t>
  </si>
  <si>
    <t>Multiplier</t>
  </si>
  <si>
    <t>Contract</t>
  </si>
  <si>
    <t>Net Quantity</t>
  </si>
  <si>
    <t>Expiry</t>
  </si>
  <si>
    <t>t</t>
  </si>
  <si>
    <t>Spot Price</t>
  </si>
  <si>
    <t>Entry Futures Price</t>
  </si>
  <si>
    <t>Entry % Basis PA</t>
  </si>
  <si>
    <t>New % Basis PA</t>
  </si>
  <si>
    <t>New Futures Price</t>
  </si>
  <si>
    <t>PNL</t>
  </si>
  <si>
    <t>XBTH16</t>
  </si>
  <si>
    <t>XBTM16</t>
  </si>
  <si>
    <t>XBTH16 % Basis Change</t>
  </si>
  <si>
    <t>XBTM16 % Basis Change</t>
  </si>
  <si>
    <t>Net % Basis Change</t>
  </si>
  <si>
    <t>Type</t>
  </si>
  <si>
    <t>Delta</t>
  </si>
  <si>
    <t>Basis</t>
  </si>
  <si>
    <t>Theta</t>
  </si>
  <si>
    <t>Total</t>
  </si>
  <si>
    <t>XBT7D</t>
  </si>
  <si>
    <t>Price</t>
  </si>
  <si>
    <t>% Premium PA</t>
  </si>
  <si>
    <t>Jul</t>
  </si>
  <si>
    <t>Aug</t>
  </si>
  <si>
    <t>Sep</t>
  </si>
  <si>
    <t>Days</t>
  </si>
  <si>
    <t>Future</t>
  </si>
  <si>
    <t>% Basis PA</t>
  </si>
  <si>
    <t>Buy Leg</t>
  </si>
  <si>
    <t>Sell Leg</t>
  </si>
  <si>
    <t>% Basis Outright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</si>
</sst>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"/>
    <numFmt numFmtId="165" formatCode="&quot;$&quot;#,##0.00"/>
    <numFmt numFmtId="166" formatCode="m/d/yyyy"/>
    <numFmt numFmtId="167" formatCode="0.0000"/>
    <numFmt numFmtId="168" formatCode="0.00000"/>
    <numFmt numFmtId="169" formatCode="&quot;$&quot;#,##0.00000"/>
  </numFmts>
  <fonts count="6">
    <font>
      <sz val="10.0"/>
      <color rgb="FF000000"/>
      <name val="Arial"/>
    </font>
    <font>
      <b/>
    </font>
    <font>
      <color rgb="FF0000FF"/>
    </font>
    <font/>
    <font>
      <sz val="11.0"/>
      <color rgb="FF333333"/>
      <name val="Consolas"/>
    </font>
    <font>
      <b/>
      <color rgb="FFFF0000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F9F9F9"/>
        <bgColor rgb="FFF9F9F9"/>
      </patternFill>
    </fill>
  </fills>
  <borders count="3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164" xfId="0" applyAlignment="1" applyBorder="1" applyFill="1" applyFont="1" applyNumberFormat="1">
      <alignment readingOrder="0"/>
    </xf>
    <xf borderId="1" fillId="2" fontId="2" numFmtId="165" xfId="0" applyAlignment="1" applyBorder="1" applyFont="1" applyNumberFormat="1">
      <alignment readingOrder="0"/>
    </xf>
    <xf borderId="1" fillId="2" fontId="2" numFmtId="166" xfId="0" applyAlignment="1" applyBorder="1" applyFont="1" applyNumberFormat="1">
      <alignment readingOrder="0"/>
    </xf>
    <xf borderId="0" fillId="0" fontId="1" numFmtId="0" xfId="0" applyAlignment="1" applyFont="1">
      <alignment horizontal="right" readingOrder="0"/>
    </xf>
    <xf borderId="1" fillId="2" fontId="3" numFmtId="0" xfId="0" applyAlignment="1" applyBorder="1" applyFont="1">
      <alignment readingOrder="0"/>
    </xf>
    <xf borderId="1" fillId="2" fontId="3" numFmtId="3" xfId="0" applyAlignment="1" applyBorder="1" applyFont="1" applyNumberFormat="1">
      <alignment readingOrder="0"/>
    </xf>
    <xf borderId="1" fillId="2" fontId="3" numFmtId="14" xfId="0" applyAlignment="1" applyBorder="1" applyFont="1" applyNumberFormat="1">
      <alignment readingOrder="0"/>
    </xf>
    <xf borderId="1" fillId="2" fontId="3" numFmtId="167" xfId="0" applyBorder="1" applyFont="1" applyNumberFormat="1"/>
    <xf borderId="1" fillId="2" fontId="3" numFmtId="164" xfId="0" applyAlignment="1" applyBorder="1" applyFont="1" applyNumberFormat="1">
      <alignment readingOrder="0"/>
    </xf>
    <xf borderId="1" fillId="2" fontId="3" numFmtId="10" xfId="0" applyBorder="1" applyFont="1" applyNumberFormat="1"/>
    <xf borderId="1" fillId="2" fontId="3" numFmtId="164" xfId="0" applyBorder="1" applyFont="1" applyNumberFormat="1"/>
    <xf borderId="1" fillId="2" fontId="3" numFmtId="165" xfId="0" applyBorder="1" applyFont="1" applyNumberFormat="1"/>
    <xf borderId="0" fillId="0" fontId="3" numFmtId="164" xfId="0" applyFont="1" applyNumberFormat="1"/>
    <xf borderId="1" fillId="2" fontId="2" numFmtId="9" xfId="0" applyAlignment="1" applyBorder="1" applyFont="1" applyNumberFormat="1">
      <alignment readingOrder="0"/>
    </xf>
    <xf borderId="0" fillId="0" fontId="3" numFmtId="0" xfId="0" applyAlignment="1" applyFont="1">
      <alignment readingOrder="0"/>
    </xf>
    <xf borderId="1" fillId="2" fontId="2" numFmtId="9" xfId="0" applyBorder="1" applyFont="1" applyNumberFormat="1"/>
    <xf borderId="1" fillId="2" fontId="3" numFmtId="0" xfId="0" applyAlignment="1" applyBorder="1" applyFont="1">
      <alignment horizontal="right"/>
    </xf>
    <xf borderId="2" fillId="0" fontId="1" numFmtId="0" xfId="0" applyAlignment="1" applyBorder="1" applyFont="1">
      <alignment readingOrder="0"/>
    </xf>
    <xf borderId="2" fillId="3" fontId="1" numFmtId="165" xfId="0" applyBorder="1" applyFill="1" applyFont="1" applyNumberFormat="1"/>
    <xf borderId="0" fillId="4" fontId="4" numFmtId="0" xfId="0" applyAlignment="1" applyFill="1" applyFont="1">
      <alignment horizontal="left" readingOrder="0"/>
    </xf>
    <xf borderId="0" fillId="0" fontId="3" numFmtId="10" xfId="0" applyFont="1" applyNumberFormat="1"/>
    <xf borderId="1" fillId="2" fontId="2" numFmtId="14" xfId="0" applyAlignment="1" applyBorder="1" applyFont="1" applyNumberFormat="1">
      <alignment readingOrder="0"/>
    </xf>
    <xf borderId="0" fillId="0" fontId="5" numFmtId="0" xfId="0" applyAlignment="1" applyFont="1">
      <alignment horizontal="right" readingOrder="0"/>
    </xf>
    <xf borderId="0" fillId="0" fontId="2" numFmtId="164" xfId="0" applyAlignment="1" applyFont="1" applyNumberFormat="1">
      <alignment readingOrder="0"/>
    </xf>
    <xf borderId="0" fillId="0" fontId="3" numFmtId="168" xfId="0" applyFont="1" applyNumberFormat="1"/>
    <xf borderId="1" fillId="2" fontId="3" numFmtId="0" xfId="0" applyBorder="1" applyFont="1"/>
    <xf borderId="0" fillId="0" fontId="1" numFmtId="0" xfId="0" applyFont="1"/>
    <xf borderId="1" fillId="2" fontId="3" numFmtId="10" xfId="0" applyAlignment="1" applyBorder="1" applyFont="1" applyNumberFormat="1">
      <alignment readingOrder="0"/>
    </xf>
    <xf borderId="1" fillId="2" fontId="2" numFmtId="0" xfId="0" applyAlignment="1" applyBorder="1" applyFont="1">
      <alignment readingOrder="0"/>
    </xf>
    <xf borderId="1" fillId="2" fontId="3" numFmtId="168" xfId="0" applyBorder="1" applyFont="1" applyNumberFormat="1"/>
    <xf borderId="0" fillId="0" fontId="3" numFmtId="169" xfId="0" applyFont="1" applyNumberFormat="1"/>
    <xf borderId="0" fillId="0" fontId="3" numFmtId="165" xfId="0" applyFont="1" applyNumberFormat="1"/>
    <xf borderId="0" fillId="0" fontId="3" numFmtId="0" xfId="0" applyAlignment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Futures Term Structure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marker>
            <c:symbol val="none"/>
          </c:marker>
          <c:cat>
            <c:strRef>
              <c:f>'Basis Term Structure'!$B$6:$D$6</c:f>
            </c:strRef>
          </c:cat>
          <c:val>
            <c:numRef>
              <c:f>'Basis Term Structure'!$B$13:$D$13</c:f>
            </c:numRef>
          </c:val>
          <c:smooth val="0"/>
        </c:ser>
        <c:axId val="236326472"/>
        <c:axId val="816301352"/>
      </c:lineChart>
      <c:catAx>
        <c:axId val="236326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Contract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16301352"/>
      </c:catAx>
      <c:valAx>
        <c:axId val="816301352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% Basis PA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36326472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Futures Curve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marker>
            <c:symbol val="none"/>
          </c:marker>
          <c:cat>
            <c:strRef>
              <c:f>'Basis Term Structure'!$B$6:$D$6</c:f>
            </c:strRef>
          </c:cat>
          <c:val>
            <c:numRef>
              <c:f>'Basis Term Structure'!$B$11:$D$11</c:f>
            </c:numRef>
          </c:val>
          <c:smooth val="0"/>
        </c:ser>
        <c:axId val="306714118"/>
        <c:axId val="73415886"/>
      </c:lineChart>
      <c:catAx>
        <c:axId val="3067141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Expiry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3415886"/>
      </c:catAx>
      <c:valAx>
        <c:axId val="73415886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Price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06714118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'Simple Curve Trades'!$A$14</c:f>
            </c:strRef>
          </c:tx>
          <c:marker>
            <c:symbol val="none"/>
          </c:marker>
          <c:val>
            <c:numRef>
              <c:f>'Simple Curve Trades'!$B$14:$D$14</c:f>
            </c:numRef>
          </c:val>
          <c:smooth val="0"/>
        </c:ser>
        <c:axId val="485244397"/>
        <c:axId val="1846141311"/>
      </c:lineChart>
      <c:catAx>
        <c:axId val="4852443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846141311"/>
      </c:catAx>
      <c:valAx>
        <c:axId val="1846141311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% Basis PA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48524439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333375</xdr:colOff>
      <xdr:row>6</xdr:row>
      <xdr:rowOff>57150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209550</xdr:colOff>
      <xdr:row>6</xdr:row>
      <xdr:rowOff>76200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85950" cy="561975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6</xdr:row>
      <xdr:rowOff>133350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95475" cy="5715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95475" cy="56197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3">
      <c r="J3" s="16"/>
      <c r="K3" s="16"/>
      <c r="L3" s="16"/>
    </row>
    <row r="4">
      <c r="J4" s="21"/>
      <c r="K4" s="16"/>
      <c r="L4" s="16"/>
      <c r="M4" s="22"/>
    </row>
    <row r="5">
      <c r="B5" s="23">
        <v>42926.0</v>
      </c>
      <c r="J5" s="16"/>
      <c r="K5" s="16"/>
      <c r="L5" s="16"/>
      <c r="M5" s="22"/>
      <c r="O5" s="16"/>
    </row>
    <row r="6">
      <c r="B6" s="24" t="s">
        <v>22</v>
      </c>
      <c r="C6" s="24" t="s">
        <v>12</v>
      </c>
      <c r="D6" s="24" t="s">
        <v>13</v>
      </c>
      <c r="F6" s="16" t="s">
        <v>0</v>
      </c>
      <c r="G6" s="25">
        <v>100.0</v>
      </c>
    </row>
    <row r="7">
      <c r="A7" s="16" t="s">
        <v>4</v>
      </c>
      <c r="B7" s="23">
        <v>42945.0</v>
      </c>
      <c r="C7" s="23">
        <v>42976.0</v>
      </c>
      <c r="D7" s="23">
        <v>43002.0</v>
      </c>
    </row>
    <row r="8">
      <c r="A8" s="16" t="s">
        <v>5</v>
      </c>
      <c r="B8" s="26">
        <f>(B7-B5)/365</f>
        <v>0.05205479452</v>
      </c>
      <c r="C8" s="26">
        <f>(C7-B5)/365</f>
        <v>0.1369863014</v>
      </c>
      <c r="D8" s="26">
        <f>(D7-B5)/365</f>
        <v>0.2082191781</v>
      </c>
    </row>
    <row r="9">
      <c r="A9" s="16"/>
    </row>
    <row r="10">
      <c r="A10" s="16" t="s">
        <v>0</v>
      </c>
      <c r="B10" s="16">
        <v>100.0</v>
      </c>
      <c r="C10" s="16">
        <v>100.0</v>
      </c>
      <c r="D10" s="16">
        <v>100.0</v>
      </c>
    </row>
    <row r="11">
      <c r="A11" s="16" t="s">
        <v>23</v>
      </c>
      <c r="B11" s="25">
        <v>110.0</v>
      </c>
      <c r="C11" s="25">
        <v>120.0</v>
      </c>
      <c r="D11" s="25">
        <v>130.0</v>
      </c>
    </row>
    <row r="13">
      <c r="A13" s="16" t="s">
        <v>24</v>
      </c>
      <c r="B13" s="22">
        <f t="shared" ref="B13:D13" si="1">(B11/B10-1)/B8</f>
        <v>1.921052632</v>
      </c>
      <c r="C13" s="22">
        <f t="shared" si="1"/>
        <v>1.46</v>
      </c>
      <c r="D13" s="22">
        <f t="shared" si="1"/>
        <v>1.440789474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71"/>
  </cols>
  <sheetData>
    <row r="5">
      <c r="B5" s="23">
        <f>today()</f>
        <v>43792</v>
      </c>
    </row>
    <row r="6">
      <c r="B6" s="24" t="s">
        <v>25</v>
      </c>
      <c r="C6" s="24" t="s">
        <v>26</v>
      </c>
      <c r="D6" s="24" t="s">
        <v>27</v>
      </c>
      <c r="F6" s="1" t="s">
        <v>0</v>
      </c>
      <c r="G6" s="2">
        <v>100.0</v>
      </c>
    </row>
    <row r="7">
      <c r="A7" s="1" t="s">
        <v>4</v>
      </c>
      <c r="B7" s="23">
        <v>43311.0</v>
      </c>
      <c r="C7" s="23">
        <v>43342.0</v>
      </c>
      <c r="D7" s="23">
        <v>43371.0</v>
      </c>
    </row>
    <row r="8">
      <c r="A8" s="1" t="s">
        <v>28</v>
      </c>
      <c r="B8" s="27">
        <f>B7-B5</f>
        <v>-481</v>
      </c>
      <c r="C8" s="27">
        <f>C7-B5</f>
        <v>-450</v>
      </c>
      <c r="D8" s="27">
        <f>D7-B5</f>
        <v>-421</v>
      </c>
    </row>
    <row r="9">
      <c r="A9" s="1" t="s">
        <v>5</v>
      </c>
      <c r="B9" s="9">
        <f t="shared" ref="B9:D9" si="1">B8/365</f>
        <v>-1.317808219</v>
      </c>
      <c r="C9" s="9">
        <f t="shared" si="1"/>
        <v>-1.232876712</v>
      </c>
      <c r="D9" s="9">
        <f t="shared" si="1"/>
        <v>-1.153424658</v>
      </c>
    </row>
    <row r="10">
      <c r="A10" s="28"/>
    </row>
    <row r="11">
      <c r="A11" s="1" t="s">
        <v>0</v>
      </c>
      <c r="B11" s="6">
        <v>100.0</v>
      </c>
      <c r="C11" s="6">
        <v>100.0</v>
      </c>
      <c r="D11" s="27">
        <f>C11</f>
        <v>100</v>
      </c>
    </row>
    <row r="12">
      <c r="A12" s="1" t="s">
        <v>29</v>
      </c>
      <c r="B12" s="2">
        <v>110.0</v>
      </c>
      <c r="C12" s="2">
        <v>120.0</v>
      </c>
      <c r="D12" s="2">
        <v>130.0</v>
      </c>
    </row>
    <row r="13">
      <c r="A13" s="28"/>
    </row>
    <row r="14">
      <c r="A14" s="1" t="s">
        <v>30</v>
      </c>
      <c r="B14" s="11">
        <f t="shared" ref="B14:C14" si="2">ABS(B12/B11-1)/B9</f>
        <v>-0.07588357588</v>
      </c>
      <c r="C14" s="11">
        <f t="shared" si="2"/>
        <v>-0.1622222222</v>
      </c>
      <c r="D14" s="29">
        <f>abs(D12/D11-1)/D9</f>
        <v>-0.2600950119</v>
      </c>
    </row>
    <row r="15">
      <c r="A15" s="28"/>
    </row>
    <row r="16">
      <c r="A16" s="1" t="s">
        <v>31</v>
      </c>
      <c r="B16" s="30" t="s">
        <v>27</v>
      </c>
    </row>
    <row r="17">
      <c r="A17" s="1" t="s">
        <v>32</v>
      </c>
      <c r="B17" s="30" t="s">
        <v>26</v>
      </c>
      <c r="C17" s="22"/>
    </row>
    <row r="18">
      <c r="A18" s="28"/>
    </row>
    <row r="19">
      <c r="A19" s="1" t="s">
        <v>5</v>
      </c>
      <c r="B19" s="31">
        <f>abs(offset(A9,0,match(B16,B6:D6,0))-offset(A9,0,match(B17,B6:D6)))</f>
        <v>0.07945205479</v>
      </c>
      <c r="C19" s="32"/>
      <c r="E19" s="16"/>
      <c r="F19" s="16"/>
    </row>
    <row r="20">
      <c r="A20" s="1" t="s">
        <v>30</v>
      </c>
      <c r="B20" s="11">
        <f>((offset(A12,0,match(B17,B6:D6,0))-offset(A12,0,match(B16,B6:D6,0)))/G6)/B19</f>
        <v>-1.25862069</v>
      </c>
      <c r="D20" s="33"/>
      <c r="E20" s="22"/>
    </row>
    <row r="21">
      <c r="A21" s="1" t="s">
        <v>33</v>
      </c>
      <c r="B21" s="11">
        <f>B20*B19</f>
        <v>-0.1</v>
      </c>
    </row>
    <row r="22">
      <c r="A22" s="16"/>
      <c r="B22" s="34"/>
    </row>
    <row r="23">
      <c r="A23" s="16"/>
    </row>
    <row r="24">
      <c r="A24" s="16"/>
    </row>
    <row r="26">
      <c r="A26" s="16"/>
      <c r="B26" s="22"/>
    </row>
    <row r="27">
      <c r="A27" s="16"/>
      <c r="B27" s="22"/>
    </row>
    <row r="28">
      <c r="A28" s="16"/>
    </row>
    <row r="30">
      <c r="A30" s="16"/>
    </row>
    <row r="32">
      <c r="A32" s="16"/>
    </row>
    <row r="33">
      <c r="A33" s="16"/>
    </row>
    <row r="34">
      <c r="A34" s="16"/>
    </row>
  </sheetData>
  <dataValidations>
    <dataValidation type="list" allowBlank="1" sqref="B16:B17">
      <formula1>'Simple Curve Trades'!$B$6:$D$6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5.0"/>
    <col customWidth="1" min="4" max="4" width="12.14"/>
    <col customWidth="1" min="6" max="6" width="18.14"/>
    <col customWidth="1" min="7" max="7" width="16.43"/>
    <col customWidth="1" min="8" max="8" width="15.57"/>
    <col customWidth="1" min="9" max="9" width="17.14"/>
  </cols>
  <sheetData>
    <row r="6">
      <c r="A6" s="1" t="s">
        <v>0</v>
      </c>
      <c r="B6" s="2">
        <v>10.0</v>
      </c>
    </row>
    <row r="7">
      <c r="A7" s="1" t="s">
        <v>1</v>
      </c>
      <c r="B7" s="3">
        <v>1.0E-5</v>
      </c>
    </row>
    <row r="8">
      <c r="D8" s="4">
        <v>42439.0</v>
      </c>
    </row>
    <row r="9">
      <c r="A9" s="1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</row>
    <row r="10">
      <c r="A10" s="6" t="s">
        <v>12</v>
      </c>
      <c r="B10" s="7">
        <v>-1.0</v>
      </c>
      <c r="C10" s="8">
        <v>42459.0</v>
      </c>
      <c r="D10" s="9">
        <f>(C10-D8)/365</f>
        <v>0.05479452055</v>
      </c>
      <c r="E10" s="10">
        <v>100.0</v>
      </c>
      <c r="F10" s="2">
        <v>110.0</v>
      </c>
      <c r="G10" s="11">
        <f t="shared" ref="G10:G11" si="1">(F10/E10-1)/D10</f>
        <v>1.825</v>
      </c>
      <c r="H10" s="11">
        <f t="shared" ref="H10:H11" si="2">G10+B13</f>
        <v>1.675</v>
      </c>
      <c r="I10" s="12">
        <f t="shared" ref="I10:I11" si="3">E10*(1+H10*D10)</f>
        <v>109.1780822</v>
      </c>
      <c r="J10" s="13">
        <f t="shared" ref="J10:J11" si="4">(I10-F10)*$B$7*B10</f>
        <v>0.000008219178082</v>
      </c>
    </row>
    <row r="11">
      <c r="A11" s="6" t="s">
        <v>13</v>
      </c>
      <c r="B11" s="7">
        <v>1.0</v>
      </c>
      <c r="C11" s="8">
        <v>42520.0</v>
      </c>
      <c r="D11" s="9">
        <f>(C11-D8)/365</f>
        <v>0.2219178082</v>
      </c>
      <c r="E11" s="10">
        <v>100.0</v>
      </c>
      <c r="F11" s="2">
        <v>120.0</v>
      </c>
      <c r="G11" s="11">
        <f t="shared" si="1"/>
        <v>0.9012345679</v>
      </c>
      <c r="H11" s="11">
        <f t="shared" si="2"/>
        <v>1.001234568</v>
      </c>
      <c r="I11" s="12">
        <f t="shared" si="3"/>
        <v>122.2191781</v>
      </c>
      <c r="J11" s="13">
        <f t="shared" si="4"/>
        <v>0.00002219178082</v>
      </c>
    </row>
    <row r="12">
      <c r="F12" s="14">
        <f>F10-F11</f>
        <v>-10</v>
      </c>
      <c r="I12" s="14">
        <f>I10-I11</f>
        <v>-13.04109589</v>
      </c>
    </row>
    <row r="13">
      <c r="A13" s="1" t="s">
        <v>14</v>
      </c>
      <c r="B13" s="15">
        <v>-0.15</v>
      </c>
      <c r="G13" s="16"/>
    </row>
    <row r="14">
      <c r="A14" s="1" t="s">
        <v>15</v>
      </c>
      <c r="B14" s="15">
        <v>0.1</v>
      </c>
      <c r="G14" s="16"/>
    </row>
    <row r="15">
      <c r="A15" s="1" t="s">
        <v>16</v>
      </c>
      <c r="B15" s="17">
        <f>B14-B13</f>
        <v>0.25</v>
      </c>
    </row>
    <row r="16">
      <c r="A16" s="1" t="s">
        <v>17</v>
      </c>
      <c r="B16" s="18" t="str">
        <f>if(B15&gt;0,"Steepener","Flatener")</f>
        <v>Steepener</v>
      </c>
    </row>
    <row r="17">
      <c r="A17" s="1" t="s">
        <v>11</v>
      </c>
      <c r="B17" s="13">
        <f>sum(J10:J11)</f>
        <v>0.0000304109589</v>
      </c>
    </row>
    <row r="19">
      <c r="A19" s="1" t="s">
        <v>2</v>
      </c>
      <c r="B19" s="5" t="s">
        <v>18</v>
      </c>
      <c r="C19" s="5" t="s">
        <v>19</v>
      </c>
      <c r="D19" s="5" t="s">
        <v>20</v>
      </c>
      <c r="E19" s="16"/>
    </row>
    <row r="20">
      <c r="A20" s="6" t="s">
        <v>12</v>
      </c>
      <c r="B20" s="12">
        <f t="shared" ref="B20:B21" si="5">B10*E10*$B$7</f>
        <v>-0.001</v>
      </c>
      <c r="C20" s="12">
        <f t="shared" ref="C20:C21" si="6">(F10-E10)*B10*$B$7</f>
        <v>-0.0001</v>
      </c>
      <c r="D20" s="12">
        <f>C20/(C10-D8)*-1</f>
        <v>0.000005</v>
      </c>
    </row>
    <row r="21">
      <c r="A21" s="6" t="s">
        <v>13</v>
      </c>
      <c r="B21" s="12">
        <f t="shared" si="5"/>
        <v>0.001</v>
      </c>
      <c r="C21" s="12">
        <f t="shared" si="6"/>
        <v>0.0002</v>
      </c>
      <c r="D21" s="12">
        <f>C21/(C11-D8)*-1</f>
        <v>-0.000002469135802</v>
      </c>
    </row>
    <row r="23">
      <c r="A23" s="19" t="s">
        <v>21</v>
      </c>
      <c r="B23" s="20">
        <f t="shared" ref="B23:D23" si="7">sum(B20:B21)</f>
        <v>0</v>
      </c>
      <c r="C23" s="20">
        <f t="shared" si="7"/>
        <v>0.0001</v>
      </c>
      <c r="D23" s="20">
        <f t="shared" si="7"/>
        <v>0.000002530864198</v>
      </c>
    </row>
  </sheetData>
  <conditionalFormatting sqref="D23">
    <cfRule type="notContainsBlanks" dxfId="0" priority="1">
      <formula>LEN(TRIM(D23))&gt;0</formula>
    </cfRule>
  </conditionalFormatting>
  <drawing r:id="rId1"/>
</worksheet>
</file>