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everage" sheetId="1" r:id="rId3"/>
    <sheet state="visible" name="Quanto Futures" sheetId="2" r:id="rId4"/>
    <sheet state="visible" name="Inverse Futures" sheetId="3" r:id="rId5"/>
    <sheet state="visible" name="Quanto vs Inverse" sheetId="4" r:id="rId6"/>
  </sheets>
  <definedNames/>
  <calcPr/>
</workbook>
</file>

<file path=xl/sharedStrings.xml><?xml version="1.0" encoding="utf-8"?>
<sst xmlns="http://schemas.openxmlformats.org/spreadsheetml/2006/main" count="70" uniqueCount="41">
  <si>
    <t>Spot Trading</t>
  </si>
  <si>
    <t>Margin Trading</t>
  </si>
  <si>
    <t>Futures Trading</t>
  </si>
  <si>
    <t>Equity</t>
  </si>
  <si>
    <t>Initial Margin</t>
  </si>
  <si>
    <t>XBTUSD</t>
  </si>
  <si>
    <t>Buying Power</t>
  </si>
  <si>
    <t>Borrowed Funds</t>
  </si>
  <si>
    <t>Multiplier</t>
  </si>
  <si>
    <t>Total USD</t>
  </si>
  <si>
    <t>Contract Value</t>
  </si>
  <si>
    <t>Price Change</t>
  </si>
  <si>
    <t>Profit and Loss</t>
  </si>
  <si>
    <t>Buying Power (Contracts)</t>
  </si>
  <si>
    <t>Return on Equity</t>
  </si>
  <si>
    <t>Daily Interest Rate</t>
  </si>
  <si>
    <t>Daily Interest Cost</t>
  </si>
  <si>
    <t>e</t>
  </si>
  <si>
    <t>p</t>
  </si>
  <si>
    <t>btc</t>
  </si>
  <si>
    <t>²</t>
  </si>
  <si>
    <t>BitMEX Hedging (XBU) Futures</t>
  </si>
  <si>
    <t>BitMEX Speculation (XBT) Futures</t>
  </si>
  <si>
    <t>Contracts</t>
  </si>
  <si>
    <t>XBT Value</t>
  </si>
  <si>
    <t>USD Value</t>
  </si>
  <si>
    <t>Quanto Premium</t>
  </si>
  <si>
    <t>Type</t>
  </si>
  <si>
    <t>Entry Price</t>
  </si>
  <si>
    <t>XBT Futures</t>
  </si>
  <si>
    <t>Quanto</t>
  </si>
  <si>
    <t>XBU Futures</t>
  </si>
  <si>
    <t>Inverse</t>
  </si>
  <si>
    <t>Quanto XBT Futures</t>
  </si>
  <si>
    <t>Inverse XBU Futures</t>
  </si>
  <si>
    <t>Long XBT vs. Short XBU</t>
  </si>
  <si>
    <t>Short XBT vs. Long XBU</t>
  </si>
  <si>
    <t>XBT PNL</t>
  </si>
  <si>
    <t>USD PNL</t>
  </si>
  <si>
    <t>XBT PNL LHS</t>
  </si>
  <si>
    <t>USD PNL RHS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</si>
</sst>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"/>
    <numFmt numFmtId="165" formatCode="#,##0 XBT"/>
    <numFmt numFmtId="166" formatCode="#,##0.00 XBT"/>
    <numFmt numFmtId="167" formatCode="&quot;$&quot;#,##0.00"/>
    <numFmt numFmtId="168" formatCode="#,##0.00000 XBT"/>
  </numFmts>
  <fonts count="5">
    <font>
      <sz val="10.0"/>
      <color rgb="FF000000"/>
      <name val="Arial"/>
    </font>
    <font>
      <b/>
      <sz val="12.0"/>
    </font>
    <font>
      <b/>
    </font>
    <font>
      <color rgb="FF0000FF"/>
    </font>
    <font/>
  </fonts>
  <fills count="3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</fills>
  <borders count="2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Font="1"/>
    <xf borderId="0" fillId="0" fontId="2" numFmtId="0" xfId="0" applyAlignment="1" applyFont="1">
      <alignment readingOrder="0"/>
    </xf>
    <xf borderId="1" fillId="2" fontId="3" numFmtId="164" xfId="0" applyAlignment="1" applyBorder="1" applyFill="1" applyFont="1" applyNumberFormat="1">
      <alignment readingOrder="0"/>
    </xf>
    <xf borderId="1" fillId="2" fontId="3" numFmtId="9" xfId="0" applyAlignment="1" applyBorder="1" applyFont="1" applyNumberFormat="1">
      <alignment readingOrder="0"/>
    </xf>
    <xf borderId="1" fillId="2" fontId="3" numFmtId="165" xfId="0" applyAlignment="1" applyBorder="1" applyFont="1" applyNumberFormat="1">
      <alignment readingOrder="0"/>
    </xf>
    <xf borderId="1" fillId="2" fontId="4" numFmtId="164" xfId="0" applyAlignment="1" applyBorder="1" applyFont="1" applyNumberFormat="1">
      <alignment readingOrder="0"/>
    </xf>
    <xf borderId="1" fillId="2" fontId="4" numFmtId="165" xfId="0" applyBorder="1" applyFont="1" applyNumberFormat="1"/>
    <xf borderId="1" fillId="2" fontId="3" numFmtId="166" xfId="0" applyAlignment="1" applyBorder="1" applyFont="1" applyNumberFormat="1">
      <alignment readingOrder="0"/>
    </xf>
    <xf borderId="1" fillId="2" fontId="4" numFmtId="9" xfId="0" applyAlignment="1" applyBorder="1" applyFont="1" applyNumberFormat="1">
      <alignment readingOrder="0"/>
    </xf>
    <xf borderId="1" fillId="2" fontId="4" numFmtId="164" xfId="0" applyBorder="1" applyFont="1" applyNumberFormat="1"/>
    <xf borderId="1" fillId="2" fontId="4" numFmtId="166" xfId="0" applyAlignment="1" applyBorder="1" applyFont="1" applyNumberFormat="1">
      <alignment readingOrder="0"/>
    </xf>
    <xf borderId="1" fillId="2" fontId="4" numFmtId="0" xfId="0" applyBorder="1" applyFont="1"/>
    <xf borderId="1" fillId="2" fontId="4" numFmtId="10" xfId="0" applyBorder="1" applyFont="1" applyNumberFormat="1"/>
    <xf borderId="1" fillId="2" fontId="4" numFmtId="166" xfId="0" applyBorder="1" applyFont="1" applyNumberFormat="1"/>
    <xf borderId="0" fillId="0" fontId="4" numFmtId="0" xfId="0" applyAlignment="1" applyFont="1">
      <alignment readingOrder="0"/>
    </xf>
    <xf borderId="0" fillId="0" fontId="4" numFmtId="9" xfId="0" applyAlignment="1" applyFont="1" applyNumberFormat="1">
      <alignment readingOrder="0"/>
    </xf>
    <xf borderId="0" fillId="0" fontId="4" numFmtId="167" xfId="0" applyFont="1" applyNumberFormat="1"/>
    <xf borderId="0" fillId="0" fontId="4" numFmtId="167" xfId="0" applyAlignment="1" applyFont="1" applyNumberFormat="1">
      <alignment readingOrder="0"/>
    </xf>
    <xf borderId="0" fillId="0" fontId="4" numFmtId="4" xfId="0" applyFont="1" applyNumberFormat="1"/>
    <xf borderId="0" fillId="0" fontId="1" numFmtId="0" xfId="0" applyAlignment="1" applyFont="1">
      <alignment readingOrder="0"/>
    </xf>
    <xf borderId="1" fillId="2" fontId="3" numFmtId="3" xfId="0" applyAlignment="1" applyBorder="1" applyFont="1" applyNumberFormat="1">
      <alignment readingOrder="0"/>
    </xf>
    <xf borderId="0" fillId="0" fontId="2" numFmtId="0" xfId="0" applyAlignment="1" applyFont="1">
      <alignment horizontal="right" readingOrder="0"/>
    </xf>
    <xf borderId="1" fillId="2" fontId="3" numFmtId="0" xfId="0" applyAlignment="1" applyBorder="1" applyFont="1">
      <alignment readingOrder="0"/>
    </xf>
    <xf borderId="1" fillId="2" fontId="4" numFmtId="167" xfId="0" applyBorder="1" applyFont="1" applyNumberFormat="1"/>
    <xf borderId="0" fillId="0" fontId="4" numFmtId="164" xfId="0" applyAlignment="1" applyFont="1" applyNumberFormat="1">
      <alignment readingOrder="0"/>
    </xf>
    <xf borderId="1" fillId="2" fontId="4" numFmtId="0" xfId="0" applyAlignment="1" applyBorder="1" applyFont="1">
      <alignment readingOrder="0"/>
    </xf>
    <xf borderId="1" fillId="2" fontId="4" numFmtId="168" xfId="0" applyAlignment="1" applyBorder="1" applyFont="1" applyNumberFormat="1">
      <alignment readingOrder="0"/>
    </xf>
    <xf borderId="1" fillId="2" fontId="4" numFmtId="3" xfId="0" applyBorder="1" applyFont="1" applyNumberFormat="1"/>
    <xf borderId="0" fillId="0" fontId="2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t>Quanto Return Profile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'Quanto Futures'!$B$11</c:f>
            </c:strRef>
          </c:tx>
          <c:marker>
            <c:symbol val="none"/>
          </c:marker>
          <c:cat>
            <c:strRef>
              <c:f>'Quanto Futures'!$A$12:$A$32</c:f>
            </c:strRef>
          </c:cat>
          <c:val>
            <c:numRef>
              <c:f>'Quanto Futures'!$B$12:$B$32</c:f>
            </c:numRef>
          </c:val>
          <c:smooth val="0"/>
        </c:ser>
        <c:axId val="280849117"/>
        <c:axId val="12203524"/>
      </c:lineChart>
      <c:catAx>
        <c:axId val="28084911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>XBTUSD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2203524"/>
      </c:catAx>
      <c:valAx>
        <c:axId val="12203524"/>
        <c:scaling>
          <c:orientation val="minMax"/>
        </c:scaling>
        <c:delete val="0"/>
        <c:axPos val="l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280849117"/>
      </c:valAx>
      <c:lineChart>
        <c:varyColors val="0"/>
        <c:ser>
          <c:idx val="1"/>
          <c:order val="1"/>
          <c:tx>
            <c:strRef>
              <c:f>'Quanto Futures'!$C$11</c:f>
            </c:strRef>
          </c:tx>
          <c:marker>
            <c:symbol val="none"/>
          </c:marker>
          <c:cat>
            <c:strRef>
              <c:f>'Quanto Futures'!$A$12:$A$32</c:f>
            </c:strRef>
          </c:cat>
          <c:val>
            <c:numRef>
              <c:f>'Quanto Futures'!$C$12:$C$32</c:f>
            </c:numRef>
          </c:val>
          <c:smooth val="0"/>
        </c:ser>
        <c:axId val="974339932"/>
        <c:axId val="335860437"/>
      </c:lineChart>
      <c:catAx>
        <c:axId val="974339932"/>
        <c:scaling>
          <c:orientation val="minMax"/>
        </c:scaling>
        <c:delete val="1"/>
        <c:axPos val="b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335860437"/>
      </c:catAx>
      <c:valAx>
        <c:axId val="335860437"/>
        <c:scaling>
          <c:orientation val="minMax"/>
        </c:scaling>
        <c:delete val="0"/>
        <c:axPos val="r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974339932"/>
        <c:crosses val="max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t>Inverse Return Profile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'Inverse Futures'!$B$11</c:f>
            </c:strRef>
          </c:tx>
          <c:marker>
            <c:symbol val="none"/>
          </c:marker>
          <c:cat>
            <c:strRef>
              <c:f>'Inverse Futures'!$A$12:$A$32</c:f>
            </c:strRef>
          </c:cat>
          <c:val>
            <c:numRef>
              <c:f>'Inverse Futures'!$B$12:$B$32</c:f>
            </c:numRef>
          </c:val>
          <c:smooth val="0"/>
        </c:ser>
        <c:axId val="1506069476"/>
        <c:axId val="1057199576"/>
      </c:lineChart>
      <c:catAx>
        <c:axId val="15060694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>XBTUSD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057199576"/>
      </c:catAx>
      <c:valAx>
        <c:axId val="1057199576"/>
        <c:scaling>
          <c:orientation val="minMax"/>
        </c:scaling>
        <c:delete val="0"/>
        <c:axPos val="l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506069476"/>
      </c:valAx>
      <c:lineChart>
        <c:varyColors val="0"/>
        <c:ser>
          <c:idx val="1"/>
          <c:order val="1"/>
          <c:tx>
            <c:strRef>
              <c:f>'Inverse Futures'!$C$11</c:f>
            </c:strRef>
          </c:tx>
          <c:marker>
            <c:symbol val="none"/>
          </c:marker>
          <c:cat>
            <c:strRef>
              <c:f>'Inverse Futures'!$A$12:$A$32</c:f>
            </c:strRef>
          </c:cat>
          <c:val>
            <c:numRef>
              <c:f>'Inverse Futures'!$C$12:$C$32</c:f>
            </c:numRef>
          </c:val>
          <c:smooth val="0"/>
        </c:ser>
        <c:axId val="1752019575"/>
        <c:axId val="866903321"/>
      </c:lineChart>
      <c:catAx>
        <c:axId val="1752019575"/>
        <c:scaling>
          <c:orientation val="minMax"/>
        </c:scaling>
        <c:delete val="1"/>
        <c:axPos val="b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866903321"/>
      </c:catAx>
      <c:valAx>
        <c:axId val="866903321"/>
        <c:scaling>
          <c:orientation val="minMax"/>
        </c:scaling>
        <c:delete val="0"/>
        <c:axPos val="r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752019575"/>
        <c:crosses val="max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2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209550</xdr:colOff>
      <xdr:row>10</xdr:row>
      <xdr:rowOff>28575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895475" cy="56197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152400</xdr:colOff>
      <xdr:row>11</xdr:row>
      <xdr:rowOff>19050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924050" cy="5715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914525" cy="571500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8.57"/>
    <col customWidth="1" min="2" max="2" width="25.86"/>
    <col customWidth="1" min="4" max="4" width="23.86"/>
    <col customWidth="1" min="7" max="7" width="23.86"/>
  </cols>
  <sheetData>
    <row r="6">
      <c r="A6" s="1" t="s">
        <v>0</v>
      </c>
      <c r="D6" s="1" t="s">
        <v>1</v>
      </c>
      <c r="G6" s="1" t="s">
        <v>2</v>
      </c>
    </row>
    <row r="7">
      <c r="D7" s="2"/>
    </row>
    <row r="8">
      <c r="A8" s="3" t="s">
        <v>3</v>
      </c>
      <c r="B8" s="4">
        <v>500.0</v>
      </c>
      <c r="D8" s="3" t="s">
        <v>4</v>
      </c>
      <c r="E8" s="5">
        <v>0.3</v>
      </c>
      <c r="G8" s="3" t="s">
        <v>3</v>
      </c>
      <c r="H8" s="6">
        <v>100.0</v>
      </c>
    </row>
    <row r="9">
      <c r="A9" s="3" t="s">
        <v>5</v>
      </c>
      <c r="B9" s="4">
        <v>100.0</v>
      </c>
      <c r="D9" s="3" t="s">
        <v>3</v>
      </c>
      <c r="E9" s="7">
        <v>100.0</v>
      </c>
      <c r="G9" s="3" t="s">
        <v>5</v>
      </c>
      <c r="H9" s="4">
        <v>250.0</v>
      </c>
    </row>
    <row r="10">
      <c r="A10" s="3" t="s">
        <v>6</v>
      </c>
      <c r="B10" s="8">
        <f>B8/B9</f>
        <v>5</v>
      </c>
      <c r="D10" s="3" t="s">
        <v>7</v>
      </c>
      <c r="E10" s="7">
        <f>(E9/E8)-E9</f>
        <v>233.3333333</v>
      </c>
      <c r="G10" s="3" t="s">
        <v>8</v>
      </c>
      <c r="H10" s="9">
        <v>35.0</v>
      </c>
    </row>
    <row r="11">
      <c r="A11" s="2"/>
      <c r="D11" s="3" t="s">
        <v>9</v>
      </c>
      <c r="E11" s="7">
        <f>E10+E9</f>
        <v>333.3333333</v>
      </c>
      <c r="G11" s="3" t="s">
        <v>10</v>
      </c>
      <c r="H11" s="8">
        <f>H9*H10</f>
        <v>8750</v>
      </c>
    </row>
    <row r="12">
      <c r="A12" s="3" t="s">
        <v>11</v>
      </c>
      <c r="B12" s="5">
        <v>0.1</v>
      </c>
      <c r="D12" s="3" t="s">
        <v>5</v>
      </c>
      <c r="E12" s="4">
        <v>500.0</v>
      </c>
      <c r="G12" s="3" t="s">
        <v>4</v>
      </c>
      <c r="H12" s="10">
        <v>0.04</v>
      </c>
    </row>
    <row r="13">
      <c r="A13" s="3" t="s">
        <v>12</v>
      </c>
      <c r="B13" s="11">
        <f>B9*(B12)*B10</f>
        <v>50</v>
      </c>
      <c r="D13" s="3" t="s">
        <v>6</v>
      </c>
      <c r="E13" s="12">
        <f>E11/E12</f>
        <v>0.6666666667</v>
      </c>
      <c r="G13" s="3" t="s">
        <v>13</v>
      </c>
      <c r="H13" s="13">
        <f>(H8/H12)/H11</f>
        <v>0.2857142857</v>
      </c>
    </row>
    <row r="14">
      <c r="A14" s="3" t="s">
        <v>14</v>
      </c>
      <c r="B14" s="14">
        <f>B13/B8</f>
        <v>0.1</v>
      </c>
      <c r="D14" s="2"/>
    </row>
    <row r="15">
      <c r="A15" s="3"/>
      <c r="D15" s="3" t="s">
        <v>11</v>
      </c>
      <c r="E15" s="5">
        <v>0.1</v>
      </c>
      <c r="G15" s="3" t="s">
        <v>11</v>
      </c>
      <c r="H15" s="5">
        <v>0.1</v>
      </c>
    </row>
    <row r="16">
      <c r="D16" s="3" t="s">
        <v>12</v>
      </c>
      <c r="E16" s="11">
        <f>E12*E15*E13</f>
        <v>33.33333333</v>
      </c>
      <c r="G16" s="3" t="s">
        <v>12</v>
      </c>
      <c r="H16" s="15">
        <f>H15*H9*H10*H13</f>
        <v>250</v>
      </c>
    </row>
    <row r="17">
      <c r="D17" s="3" t="s">
        <v>14</v>
      </c>
      <c r="E17" s="14">
        <f>E16/E9</f>
        <v>0.3333333333</v>
      </c>
      <c r="G17" s="3" t="s">
        <v>14</v>
      </c>
      <c r="H17" s="14">
        <f>H16/H8</f>
        <v>2.5</v>
      </c>
    </row>
    <row r="19">
      <c r="D19" s="16" t="s">
        <v>15</v>
      </c>
      <c r="E19" s="17">
        <v>0.01</v>
      </c>
    </row>
    <row r="20">
      <c r="D20" s="16" t="s">
        <v>16</v>
      </c>
      <c r="E20" s="18">
        <f>E19*E10</f>
        <v>2.333333333</v>
      </c>
    </row>
    <row r="33">
      <c r="B33" s="19">
        <v>10000.0</v>
      </c>
      <c r="C33" s="16" t="s">
        <v>17</v>
      </c>
      <c r="D33">
        <f>1/C37</f>
        <v>0.0009090909091</v>
      </c>
    </row>
    <row r="34">
      <c r="B34" s="16">
        <v>1000.0</v>
      </c>
      <c r="C34" s="16" t="s">
        <v>18</v>
      </c>
      <c r="D34">
        <f>1/B34</f>
        <v>0.001</v>
      </c>
    </row>
    <row r="35">
      <c r="B35" s="20">
        <f>B33/B34</f>
        <v>10</v>
      </c>
      <c r="C35" s="16" t="s">
        <v>19</v>
      </c>
    </row>
    <row r="36">
      <c r="F36" s="16" t="s">
        <v>20</v>
      </c>
    </row>
    <row r="37">
      <c r="C37" s="16">
        <v>1100.0</v>
      </c>
      <c r="D37">
        <f>C37*B35</f>
        <v>11000</v>
      </c>
      <c r="E37" s="16">
        <f>1000/C37</f>
        <v>0.9090909091</v>
      </c>
    </row>
    <row r="39">
      <c r="C39" s="16">
        <v>900.0</v>
      </c>
      <c r="D39">
        <f>1000/C39</f>
        <v>1.111111111</v>
      </c>
    </row>
  </sheetData>
  <mergeCells count="3">
    <mergeCell ref="A6:B6"/>
    <mergeCell ref="D6:E6"/>
    <mergeCell ref="G6:H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sheetData>
    <row r="6">
      <c r="A6" s="21" t="s">
        <v>22</v>
      </c>
    </row>
    <row r="8">
      <c r="A8" s="16" t="s">
        <v>23</v>
      </c>
      <c r="B8" s="22">
        <v>10.0</v>
      </c>
    </row>
    <row r="9">
      <c r="A9" s="16" t="s">
        <v>8</v>
      </c>
      <c r="B9" s="24">
        <v>1.0E-5</v>
      </c>
    </row>
    <row r="11">
      <c r="A11" s="23" t="s">
        <v>5</v>
      </c>
      <c r="B11" s="23" t="s">
        <v>24</v>
      </c>
      <c r="C11" s="23" t="s">
        <v>25</v>
      </c>
    </row>
    <row r="12">
      <c r="A12" s="7">
        <v>0.0</v>
      </c>
      <c r="B12" s="8">
        <f t="shared" ref="B12:B32" si="1">A12*$B$8*$B$9</f>
        <v>0</v>
      </c>
      <c r="C12" s="25">
        <f t="shared" ref="C12:C32" si="2">A12^2*$B$8*$B$9</f>
        <v>0</v>
      </c>
    </row>
    <row r="13">
      <c r="A13" s="7">
        <v>50.0</v>
      </c>
      <c r="B13" s="8">
        <f t="shared" si="1"/>
        <v>0.005</v>
      </c>
      <c r="C13" s="25">
        <f t="shared" si="2"/>
        <v>0.25</v>
      </c>
    </row>
    <row r="14">
      <c r="A14" s="7">
        <v>100.0</v>
      </c>
      <c r="B14" s="8">
        <f t="shared" si="1"/>
        <v>0.01</v>
      </c>
      <c r="C14" s="25">
        <f t="shared" si="2"/>
        <v>1</v>
      </c>
    </row>
    <row r="15">
      <c r="A15" s="7">
        <v>150.0</v>
      </c>
      <c r="B15" s="8">
        <f t="shared" si="1"/>
        <v>0.015</v>
      </c>
      <c r="C15" s="25">
        <f t="shared" si="2"/>
        <v>2.25</v>
      </c>
    </row>
    <row r="16">
      <c r="A16" s="7">
        <v>200.0</v>
      </c>
      <c r="B16" s="8">
        <f t="shared" si="1"/>
        <v>0.02</v>
      </c>
      <c r="C16" s="25">
        <f t="shared" si="2"/>
        <v>4</v>
      </c>
    </row>
    <row r="17">
      <c r="A17" s="7">
        <v>250.0</v>
      </c>
      <c r="B17" s="8">
        <f t="shared" si="1"/>
        <v>0.025</v>
      </c>
      <c r="C17" s="25">
        <f t="shared" si="2"/>
        <v>6.25</v>
      </c>
    </row>
    <row r="18">
      <c r="A18" s="7">
        <v>300.0</v>
      </c>
      <c r="B18" s="8">
        <f t="shared" si="1"/>
        <v>0.03</v>
      </c>
      <c r="C18" s="25">
        <f t="shared" si="2"/>
        <v>9</v>
      </c>
    </row>
    <row r="19">
      <c r="A19" s="7">
        <v>350.0</v>
      </c>
      <c r="B19" s="8">
        <f t="shared" si="1"/>
        <v>0.035</v>
      </c>
      <c r="C19" s="25">
        <f t="shared" si="2"/>
        <v>12.25</v>
      </c>
    </row>
    <row r="20">
      <c r="A20" s="7">
        <v>400.0</v>
      </c>
      <c r="B20" s="8">
        <f t="shared" si="1"/>
        <v>0.04</v>
      </c>
      <c r="C20" s="25">
        <f t="shared" si="2"/>
        <v>16</v>
      </c>
    </row>
    <row r="21">
      <c r="A21" s="7">
        <v>450.0</v>
      </c>
      <c r="B21" s="8">
        <f t="shared" si="1"/>
        <v>0.045</v>
      </c>
      <c r="C21" s="25">
        <f t="shared" si="2"/>
        <v>20.25</v>
      </c>
    </row>
    <row r="22">
      <c r="A22" s="7">
        <v>500.0</v>
      </c>
      <c r="B22" s="8">
        <f t="shared" si="1"/>
        <v>0.05</v>
      </c>
      <c r="C22" s="25">
        <f t="shared" si="2"/>
        <v>25</v>
      </c>
    </row>
    <row r="23">
      <c r="A23" s="7">
        <v>550.0</v>
      </c>
      <c r="B23" s="8">
        <f t="shared" si="1"/>
        <v>0.055</v>
      </c>
      <c r="C23" s="25">
        <f t="shared" si="2"/>
        <v>30.25</v>
      </c>
    </row>
    <row r="24">
      <c r="A24" s="7">
        <v>600.0</v>
      </c>
      <c r="B24" s="8">
        <f t="shared" si="1"/>
        <v>0.06</v>
      </c>
      <c r="C24" s="25">
        <f t="shared" si="2"/>
        <v>36</v>
      </c>
    </row>
    <row r="25">
      <c r="A25" s="7">
        <v>650.0</v>
      </c>
      <c r="B25" s="8">
        <f t="shared" si="1"/>
        <v>0.065</v>
      </c>
      <c r="C25" s="25">
        <f t="shared" si="2"/>
        <v>42.25</v>
      </c>
    </row>
    <row r="26">
      <c r="A26" s="7">
        <v>700.0</v>
      </c>
      <c r="B26" s="8">
        <f t="shared" si="1"/>
        <v>0.07</v>
      </c>
      <c r="C26" s="25">
        <f t="shared" si="2"/>
        <v>49</v>
      </c>
    </row>
    <row r="27">
      <c r="A27" s="7">
        <v>750.0</v>
      </c>
      <c r="B27" s="8">
        <f t="shared" si="1"/>
        <v>0.075</v>
      </c>
      <c r="C27" s="25">
        <f t="shared" si="2"/>
        <v>56.25</v>
      </c>
    </row>
    <row r="28">
      <c r="A28" s="7">
        <v>800.0</v>
      </c>
      <c r="B28" s="8">
        <f t="shared" si="1"/>
        <v>0.08</v>
      </c>
      <c r="C28" s="25">
        <f t="shared" si="2"/>
        <v>64</v>
      </c>
    </row>
    <row r="29">
      <c r="A29" s="7">
        <v>850.0</v>
      </c>
      <c r="B29" s="8">
        <f t="shared" si="1"/>
        <v>0.085</v>
      </c>
      <c r="C29" s="25">
        <f t="shared" si="2"/>
        <v>72.25</v>
      </c>
    </row>
    <row r="30">
      <c r="A30" s="7">
        <v>900.0</v>
      </c>
      <c r="B30" s="8">
        <f t="shared" si="1"/>
        <v>0.09</v>
      </c>
      <c r="C30" s="25">
        <f t="shared" si="2"/>
        <v>81</v>
      </c>
    </row>
    <row r="31">
      <c r="A31" s="7">
        <v>950.0</v>
      </c>
      <c r="B31" s="8">
        <f t="shared" si="1"/>
        <v>0.095</v>
      </c>
      <c r="C31" s="25">
        <f t="shared" si="2"/>
        <v>90.25</v>
      </c>
    </row>
    <row r="32">
      <c r="A32" s="7">
        <v>1000.0</v>
      </c>
      <c r="B32" s="8">
        <f t="shared" si="1"/>
        <v>0.1</v>
      </c>
      <c r="C32" s="25">
        <f t="shared" si="2"/>
        <v>100</v>
      </c>
    </row>
    <row r="33">
      <c r="A33" s="26"/>
    </row>
    <row r="34">
      <c r="A34" s="26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sheetData>
    <row r="6">
      <c r="A6" s="21" t="s">
        <v>21</v>
      </c>
    </row>
    <row r="8">
      <c r="A8" s="16" t="s">
        <v>23</v>
      </c>
      <c r="B8" s="22">
        <v>3000.0</v>
      </c>
    </row>
    <row r="9">
      <c r="A9" s="16" t="s">
        <v>10</v>
      </c>
      <c r="B9" s="4">
        <v>1.0</v>
      </c>
    </row>
    <row r="11">
      <c r="A11" s="23" t="s">
        <v>5</v>
      </c>
      <c r="B11" s="23" t="s">
        <v>24</v>
      </c>
      <c r="C11" s="23" t="s">
        <v>25</v>
      </c>
    </row>
    <row r="12">
      <c r="A12" s="7">
        <v>0.0</v>
      </c>
      <c r="B12" s="8" t="str">
        <f t="shared" ref="B12:B32" si="1">$B$9/A12*$B$8</f>
        <v>#DIV/0!</v>
      </c>
      <c r="C12" s="25">
        <f t="shared" ref="C12:C32" si="2">$B$9*$B$8</f>
        <v>3000</v>
      </c>
    </row>
    <row r="13">
      <c r="A13" s="7">
        <v>50.0</v>
      </c>
      <c r="B13" s="8">
        <f t="shared" si="1"/>
        <v>60</v>
      </c>
      <c r="C13" s="25">
        <f t="shared" si="2"/>
        <v>3000</v>
      </c>
    </row>
    <row r="14">
      <c r="A14" s="7">
        <v>100.0</v>
      </c>
      <c r="B14" s="8">
        <f t="shared" si="1"/>
        <v>30</v>
      </c>
      <c r="C14" s="25">
        <f t="shared" si="2"/>
        <v>3000</v>
      </c>
    </row>
    <row r="15">
      <c r="A15" s="7">
        <v>150.0</v>
      </c>
      <c r="B15" s="8">
        <f t="shared" si="1"/>
        <v>20</v>
      </c>
      <c r="C15" s="25">
        <f t="shared" si="2"/>
        <v>3000</v>
      </c>
    </row>
    <row r="16">
      <c r="A16" s="7">
        <v>200.0</v>
      </c>
      <c r="B16" s="8">
        <f t="shared" si="1"/>
        <v>15</v>
      </c>
      <c r="C16" s="25">
        <f t="shared" si="2"/>
        <v>3000</v>
      </c>
    </row>
    <row r="17">
      <c r="A17" s="7">
        <v>250.0</v>
      </c>
      <c r="B17" s="8">
        <f t="shared" si="1"/>
        <v>12</v>
      </c>
      <c r="C17" s="25">
        <f t="shared" si="2"/>
        <v>3000</v>
      </c>
    </row>
    <row r="18">
      <c r="A18" s="7">
        <v>300.0</v>
      </c>
      <c r="B18" s="8">
        <f t="shared" si="1"/>
        <v>10</v>
      </c>
      <c r="C18" s="25">
        <f t="shared" si="2"/>
        <v>3000</v>
      </c>
    </row>
    <row r="19">
      <c r="A19" s="7">
        <v>350.0</v>
      </c>
      <c r="B19" s="8">
        <f t="shared" si="1"/>
        <v>8.571428571</v>
      </c>
      <c r="C19" s="25">
        <f t="shared" si="2"/>
        <v>3000</v>
      </c>
    </row>
    <row r="20">
      <c r="A20" s="7">
        <v>400.0</v>
      </c>
      <c r="B20" s="8">
        <f t="shared" si="1"/>
        <v>7.5</v>
      </c>
      <c r="C20" s="25">
        <f t="shared" si="2"/>
        <v>3000</v>
      </c>
    </row>
    <row r="21">
      <c r="A21" s="7">
        <v>450.0</v>
      </c>
      <c r="B21" s="8">
        <f t="shared" si="1"/>
        <v>6.666666667</v>
      </c>
      <c r="C21" s="25">
        <f t="shared" si="2"/>
        <v>3000</v>
      </c>
    </row>
    <row r="22">
      <c r="A22" s="7">
        <v>500.0</v>
      </c>
      <c r="B22" s="8">
        <f t="shared" si="1"/>
        <v>6</v>
      </c>
      <c r="C22" s="25">
        <f t="shared" si="2"/>
        <v>3000</v>
      </c>
    </row>
    <row r="23">
      <c r="A23" s="7">
        <v>550.0</v>
      </c>
      <c r="B23" s="8">
        <f t="shared" si="1"/>
        <v>5.454545455</v>
      </c>
      <c r="C23" s="25">
        <f t="shared" si="2"/>
        <v>3000</v>
      </c>
    </row>
    <row r="24">
      <c r="A24" s="7">
        <v>600.0</v>
      </c>
      <c r="B24" s="8">
        <f t="shared" si="1"/>
        <v>5</v>
      </c>
      <c r="C24" s="25">
        <f t="shared" si="2"/>
        <v>3000</v>
      </c>
    </row>
    <row r="25">
      <c r="A25" s="7">
        <v>650.0</v>
      </c>
      <c r="B25" s="8">
        <f t="shared" si="1"/>
        <v>4.615384615</v>
      </c>
      <c r="C25" s="25">
        <f t="shared" si="2"/>
        <v>3000</v>
      </c>
    </row>
    <row r="26">
      <c r="A26" s="7">
        <v>700.0</v>
      </c>
      <c r="B26" s="8">
        <f t="shared" si="1"/>
        <v>4.285714286</v>
      </c>
      <c r="C26" s="25">
        <f t="shared" si="2"/>
        <v>3000</v>
      </c>
    </row>
    <row r="27">
      <c r="A27" s="7">
        <v>750.0</v>
      </c>
      <c r="B27" s="8">
        <f t="shared" si="1"/>
        <v>4</v>
      </c>
      <c r="C27" s="25">
        <f t="shared" si="2"/>
        <v>3000</v>
      </c>
    </row>
    <row r="28">
      <c r="A28" s="7">
        <v>800.0</v>
      </c>
      <c r="B28" s="8">
        <f t="shared" si="1"/>
        <v>3.75</v>
      </c>
      <c r="C28" s="25">
        <f t="shared" si="2"/>
        <v>3000</v>
      </c>
    </row>
    <row r="29">
      <c r="A29" s="7">
        <v>850.0</v>
      </c>
      <c r="B29" s="8">
        <f t="shared" si="1"/>
        <v>3.529411765</v>
      </c>
      <c r="C29" s="25">
        <f t="shared" si="2"/>
        <v>3000</v>
      </c>
    </row>
    <row r="30">
      <c r="A30" s="7">
        <v>900.0</v>
      </c>
      <c r="B30" s="8">
        <f t="shared" si="1"/>
        <v>3.333333333</v>
      </c>
      <c r="C30" s="25">
        <f t="shared" si="2"/>
        <v>3000</v>
      </c>
    </row>
    <row r="31">
      <c r="A31" s="7">
        <v>950.0</v>
      </c>
      <c r="B31" s="8">
        <f t="shared" si="1"/>
        <v>3.157894737</v>
      </c>
      <c r="C31" s="25">
        <f t="shared" si="2"/>
        <v>3000</v>
      </c>
    </row>
    <row r="32">
      <c r="A32" s="7">
        <v>1000.0</v>
      </c>
      <c r="B32" s="8">
        <f t="shared" si="1"/>
        <v>3</v>
      </c>
      <c r="C32" s="25">
        <f t="shared" si="2"/>
        <v>3000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6.0"/>
  </cols>
  <sheetData>
    <row r="2">
      <c r="I2" s="16">
        <v>60000.0</v>
      </c>
      <c r="J2" s="16">
        <v>66000.0</v>
      </c>
      <c r="L2">
        <f>J2/I3</f>
        <v>1100</v>
      </c>
    </row>
    <row r="3">
      <c r="I3" s="16">
        <v>60.0</v>
      </c>
      <c r="J3" s="16">
        <v>66.0</v>
      </c>
      <c r="K3" s="16">
        <v>6000.0</v>
      </c>
      <c r="L3" s="16">
        <v>-6000.0</v>
      </c>
    </row>
    <row r="4">
      <c r="I4">
        <f t="shared" ref="I4:J4" si="1">I2/I3</f>
        <v>1000</v>
      </c>
      <c r="J4">
        <f t="shared" si="1"/>
        <v>1000</v>
      </c>
      <c r="K4" s="16">
        <v>66.0</v>
      </c>
      <c r="L4" s="16">
        <v>54.0</v>
      </c>
    </row>
    <row r="5">
      <c r="K5">
        <f t="shared" ref="K5:L5" si="2">K3/K4</f>
        <v>90.90909091</v>
      </c>
      <c r="L5">
        <f t="shared" si="2"/>
        <v>-111.1111111</v>
      </c>
    </row>
    <row r="6">
      <c r="A6" s="3" t="s">
        <v>5</v>
      </c>
      <c r="B6" s="4">
        <v>500.0</v>
      </c>
    </row>
    <row r="7">
      <c r="A7" s="3" t="s">
        <v>26</v>
      </c>
      <c r="B7" s="4">
        <v>100.0</v>
      </c>
      <c r="C7" s="16"/>
      <c r="D7" s="16"/>
      <c r="E7" s="16"/>
      <c r="F7" s="16"/>
      <c r="G7" s="16"/>
    </row>
    <row r="8">
      <c r="B8" s="16"/>
      <c r="C8" s="16"/>
      <c r="D8" s="16"/>
      <c r="E8" s="16"/>
      <c r="F8" s="16"/>
      <c r="G8" s="16"/>
    </row>
    <row r="9">
      <c r="B9" s="3" t="s">
        <v>27</v>
      </c>
      <c r="C9" s="23" t="s">
        <v>28</v>
      </c>
      <c r="D9" s="23" t="s">
        <v>8</v>
      </c>
      <c r="E9" s="23" t="s">
        <v>23</v>
      </c>
      <c r="F9" s="23" t="s">
        <v>25</v>
      </c>
      <c r="G9" s="23" t="s">
        <v>24</v>
      </c>
    </row>
    <row r="10">
      <c r="A10" s="3" t="s">
        <v>29</v>
      </c>
      <c r="B10" s="27" t="s">
        <v>30</v>
      </c>
      <c r="C10" s="7">
        <f>B6+B7</f>
        <v>600</v>
      </c>
      <c r="D10" s="28">
        <v>1.0E-5</v>
      </c>
      <c r="E10" s="29">
        <f>G11/(C10*D10)</f>
        <v>3333.333333</v>
      </c>
      <c r="F10" s="11">
        <f>E10*D10*C10^2</f>
        <v>12000</v>
      </c>
      <c r="G10" s="8">
        <f>E10*D10*C10</f>
        <v>20</v>
      </c>
    </row>
    <row r="11">
      <c r="A11" s="3" t="s">
        <v>31</v>
      </c>
      <c r="B11" s="27" t="s">
        <v>32</v>
      </c>
      <c r="C11" s="7">
        <f>B6</f>
        <v>500</v>
      </c>
      <c r="D11" s="7">
        <v>100.0</v>
      </c>
      <c r="E11" s="27">
        <v>100.0</v>
      </c>
      <c r="F11" s="11">
        <f>D11*E11</f>
        <v>10000</v>
      </c>
      <c r="G11" s="8">
        <f>F11/C11</f>
        <v>20</v>
      </c>
    </row>
    <row r="13">
      <c r="B13" s="30" t="s">
        <v>33</v>
      </c>
      <c r="D13" s="30" t="s">
        <v>34</v>
      </c>
      <c r="F13" s="3" t="s">
        <v>35</v>
      </c>
      <c r="G13" s="2"/>
      <c r="H13" s="3" t="s">
        <v>36</v>
      </c>
    </row>
    <row r="14">
      <c r="A14" s="23" t="s">
        <v>5</v>
      </c>
      <c r="B14" s="23" t="s">
        <v>37</v>
      </c>
      <c r="C14" s="23" t="s">
        <v>38</v>
      </c>
      <c r="D14" s="23" t="s">
        <v>37</v>
      </c>
      <c r="E14" s="23" t="s">
        <v>38</v>
      </c>
      <c r="F14" s="23" t="s">
        <v>39</v>
      </c>
      <c r="G14" s="23" t="s">
        <v>40</v>
      </c>
      <c r="H14" s="23" t="s">
        <v>39</v>
      </c>
      <c r="I14" s="23" t="s">
        <v>40</v>
      </c>
    </row>
    <row r="15">
      <c r="A15" s="7">
        <v>0.0</v>
      </c>
      <c r="B15" s="8">
        <f t="shared" ref="B15:B35" si="5">(A15-$C$10)*$D$10*$E$10</f>
        <v>-20</v>
      </c>
      <c r="C15" s="11">
        <f t="shared" ref="C15:C35" si="6">B15*A15</f>
        <v>0</v>
      </c>
      <c r="D15" s="13" t="str">
        <f t="shared" ref="D15:D35" si="7">(1/$C$11-1/A15)*$D$11*$E$11</f>
        <v>#DIV/0!</v>
      </c>
      <c r="E15" s="11" t="str">
        <f t="shared" ref="E15:E35" si="8">D15*A15</f>
        <v>#DIV/0!</v>
      </c>
      <c r="F15" s="13" t="str">
        <f t="shared" ref="F15:G15" si="3">B15-D15</f>
        <v>#DIV/0!</v>
      </c>
      <c r="G15" s="13" t="str">
        <f t="shared" si="3"/>
        <v>#DIV/0!</v>
      </c>
      <c r="H15" s="13" t="str">
        <f t="shared" ref="H15:I15" si="4">D15-B15</f>
        <v>#DIV/0!</v>
      </c>
      <c r="I15" s="13" t="str">
        <f t="shared" si="4"/>
        <v>#DIV/0!</v>
      </c>
    </row>
    <row r="16">
      <c r="A16" s="7">
        <v>50.0</v>
      </c>
      <c r="B16" s="8">
        <f t="shared" si="5"/>
        <v>-18.33333333</v>
      </c>
      <c r="C16" s="11">
        <f t="shared" si="6"/>
        <v>-916.6666667</v>
      </c>
      <c r="D16" s="8">
        <f t="shared" si="7"/>
        <v>-180</v>
      </c>
      <c r="E16" s="11">
        <f t="shared" si="8"/>
        <v>-9000</v>
      </c>
      <c r="F16" s="8">
        <f t="shared" ref="F16:G16" si="9">B16-D16</f>
        <v>161.6666667</v>
      </c>
      <c r="G16" s="11">
        <f t="shared" si="9"/>
        <v>8083.333333</v>
      </c>
      <c r="H16" s="8">
        <f t="shared" ref="H16:I16" si="10">D16-B16</f>
        <v>-161.6666667</v>
      </c>
      <c r="I16" s="11">
        <f t="shared" si="10"/>
        <v>-8083.333333</v>
      </c>
    </row>
    <row r="17">
      <c r="A17" s="7">
        <v>100.0</v>
      </c>
      <c r="B17" s="8">
        <f t="shared" si="5"/>
        <v>-16.66666667</v>
      </c>
      <c r="C17" s="11">
        <f t="shared" si="6"/>
        <v>-1666.666667</v>
      </c>
      <c r="D17" s="8">
        <f t="shared" si="7"/>
        <v>-80</v>
      </c>
      <c r="E17" s="11">
        <f t="shared" si="8"/>
        <v>-8000</v>
      </c>
      <c r="F17" s="8">
        <f t="shared" ref="F17:G17" si="11">B17-D17</f>
        <v>63.33333333</v>
      </c>
      <c r="G17" s="11">
        <f t="shared" si="11"/>
        <v>6333.333333</v>
      </c>
      <c r="H17" s="8">
        <f t="shared" ref="H17:I17" si="12">D17-B17</f>
        <v>-63.33333333</v>
      </c>
      <c r="I17" s="11">
        <f t="shared" si="12"/>
        <v>-6333.333333</v>
      </c>
    </row>
    <row r="18">
      <c r="A18" s="7">
        <v>150.0</v>
      </c>
      <c r="B18" s="8">
        <f t="shared" si="5"/>
        <v>-15</v>
      </c>
      <c r="C18" s="11">
        <f t="shared" si="6"/>
        <v>-2250</v>
      </c>
      <c r="D18" s="8">
        <f t="shared" si="7"/>
        <v>-46.66666667</v>
      </c>
      <c r="E18" s="11">
        <f t="shared" si="8"/>
        <v>-7000</v>
      </c>
      <c r="F18" s="8">
        <f t="shared" ref="F18:G18" si="13">B18-D18</f>
        <v>31.66666667</v>
      </c>
      <c r="G18" s="11">
        <f t="shared" si="13"/>
        <v>4750</v>
      </c>
      <c r="H18" s="8">
        <f t="shared" ref="H18:I18" si="14">D18-B18</f>
        <v>-31.66666667</v>
      </c>
      <c r="I18" s="11">
        <f t="shared" si="14"/>
        <v>-4750</v>
      </c>
    </row>
    <row r="19">
      <c r="A19" s="7">
        <v>200.0</v>
      </c>
      <c r="B19" s="8">
        <f t="shared" si="5"/>
        <v>-13.33333333</v>
      </c>
      <c r="C19" s="11">
        <f t="shared" si="6"/>
        <v>-2666.666667</v>
      </c>
      <c r="D19" s="8">
        <f t="shared" si="7"/>
        <v>-30</v>
      </c>
      <c r="E19" s="11">
        <f t="shared" si="8"/>
        <v>-6000</v>
      </c>
      <c r="F19" s="8">
        <f t="shared" ref="F19:G19" si="15">B19-D19</f>
        <v>16.66666667</v>
      </c>
      <c r="G19" s="11">
        <f t="shared" si="15"/>
        <v>3333.333333</v>
      </c>
      <c r="H19" s="8">
        <f t="shared" ref="H19:I19" si="16">D19-B19</f>
        <v>-16.66666667</v>
      </c>
      <c r="I19" s="11">
        <f t="shared" si="16"/>
        <v>-3333.333333</v>
      </c>
    </row>
    <row r="20">
      <c r="A20" s="7">
        <v>250.0</v>
      </c>
      <c r="B20" s="8">
        <f t="shared" si="5"/>
        <v>-11.66666667</v>
      </c>
      <c r="C20" s="11">
        <f t="shared" si="6"/>
        <v>-2916.666667</v>
      </c>
      <c r="D20" s="8">
        <f t="shared" si="7"/>
        <v>-20</v>
      </c>
      <c r="E20" s="11">
        <f t="shared" si="8"/>
        <v>-5000</v>
      </c>
      <c r="F20" s="8">
        <f t="shared" ref="F20:G20" si="17">B20-D20</f>
        <v>8.333333333</v>
      </c>
      <c r="G20" s="11">
        <f t="shared" si="17"/>
        <v>2083.333333</v>
      </c>
      <c r="H20" s="8">
        <f t="shared" ref="H20:I20" si="18">D20-B20</f>
        <v>-8.333333333</v>
      </c>
      <c r="I20" s="11">
        <f t="shared" si="18"/>
        <v>-2083.333333</v>
      </c>
    </row>
    <row r="21">
      <c r="A21" s="7">
        <v>300.0</v>
      </c>
      <c r="B21" s="8">
        <f t="shared" si="5"/>
        <v>-10</v>
      </c>
      <c r="C21" s="11">
        <f t="shared" si="6"/>
        <v>-3000</v>
      </c>
      <c r="D21" s="8">
        <f t="shared" si="7"/>
        <v>-13.33333333</v>
      </c>
      <c r="E21" s="11">
        <f t="shared" si="8"/>
        <v>-4000</v>
      </c>
      <c r="F21" s="8">
        <f t="shared" ref="F21:G21" si="19">B21-D21</f>
        <v>3.333333333</v>
      </c>
      <c r="G21" s="11">
        <f t="shared" si="19"/>
        <v>1000</v>
      </c>
      <c r="H21" s="8">
        <f t="shared" ref="H21:I21" si="20">D21-B21</f>
        <v>-3.333333333</v>
      </c>
      <c r="I21" s="11">
        <f t="shared" si="20"/>
        <v>-1000</v>
      </c>
    </row>
    <row r="22">
      <c r="A22" s="7">
        <v>350.0</v>
      </c>
      <c r="B22" s="8">
        <f t="shared" si="5"/>
        <v>-8.333333333</v>
      </c>
      <c r="C22" s="11">
        <f t="shared" si="6"/>
        <v>-2916.666667</v>
      </c>
      <c r="D22" s="8">
        <f t="shared" si="7"/>
        <v>-8.571428571</v>
      </c>
      <c r="E22" s="11">
        <f t="shared" si="8"/>
        <v>-3000</v>
      </c>
      <c r="F22" s="8">
        <f t="shared" ref="F22:G22" si="21">B22-D22</f>
        <v>0.2380952381</v>
      </c>
      <c r="G22" s="11">
        <f t="shared" si="21"/>
        <v>83.33333333</v>
      </c>
      <c r="H22" s="8">
        <f t="shared" ref="H22:I22" si="22">D22-B22</f>
        <v>-0.2380952381</v>
      </c>
      <c r="I22" s="11">
        <f t="shared" si="22"/>
        <v>-83.33333333</v>
      </c>
    </row>
    <row r="23">
      <c r="A23" s="7">
        <v>400.0</v>
      </c>
      <c r="B23" s="8">
        <f t="shared" si="5"/>
        <v>-6.666666667</v>
      </c>
      <c r="C23" s="11">
        <f t="shared" si="6"/>
        <v>-2666.666667</v>
      </c>
      <c r="D23" s="8">
        <f t="shared" si="7"/>
        <v>-5</v>
      </c>
      <c r="E23" s="11">
        <f t="shared" si="8"/>
        <v>-2000</v>
      </c>
      <c r="F23" s="8">
        <f t="shared" ref="F23:G23" si="23">B23-D23</f>
        <v>-1.666666667</v>
      </c>
      <c r="G23" s="11">
        <f t="shared" si="23"/>
        <v>-666.6666667</v>
      </c>
      <c r="H23" s="8">
        <f t="shared" ref="H23:I23" si="24">D23-B23</f>
        <v>1.666666667</v>
      </c>
      <c r="I23" s="11">
        <f t="shared" si="24"/>
        <v>666.6666667</v>
      </c>
    </row>
    <row r="24">
      <c r="A24" s="7">
        <v>450.0</v>
      </c>
      <c r="B24" s="8">
        <f t="shared" si="5"/>
        <v>-5</v>
      </c>
      <c r="C24" s="11">
        <f t="shared" si="6"/>
        <v>-2250</v>
      </c>
      <c r="D24" s="8">
        <f t="shared" si="7"/>
        <v>-2.222222222</v>
      </c>
      <c r="E24" s="11">
        <f t="shared" si="8"/>
        <v>-1000</v>
      </c>
      <c r="F24" s="8">
        <f t="shared" ref="F24:G24" si="25">B24-D24</f>
        <v>-2.777777778</v>
      </c>
      <c r="G24" s="11">
        <f t="shared" si="25"/>
        <v>-1250</v>
      </c>
      <c r="H24" s="8">
        <f t="shared" ref="H24:I24" si="26">D24-B24</f>
        <v>2.777777778</v>
      </c>
      <c r="I24" s="11">
        <f t="shared" si="26"/>
        <v>1250</v>
      </c>
    </row>
    <row r="25">
      <c r="A25" s="7">
        <v>500.0</v>
      </c>
      <c r="B25" s="8">
        <f t="shared" si="5"/>
        <v>-3.333333333</v>
      </c>
      <c r="C25" s="11">
        <f t="shared" si="6"/>
        <v>-1666.666667</v>
      </c>
      <c r="D25" s="8">
        <f t="shared" si="7"/>
        <v>0</v>
      </c>
      <c r="E25" s="11">
        <f t="shared" si="8"/>
        <v>0</v>
      </c>
      <c r="F25" s="8">
        <f t="shared" ref="F25:G25" si="27">B25-D25</f>
        <v>-3.333333333</v>
      </c>
      <c r="G25" s="11">
        <f t="shared" si="27"/>
        <v>-1666.666667</v>
      </c>
      <c r="H25" s="8">
        <f t="shared" ref="H25:I25" si="28">D25-B25</f>
        <v>3.333333333</v>
      </c>
      <c r="I25" s="11">
        <f t="shared" si="28"/>
        <v>1666.666667</v>
      </c>
    </row>
    <row r="26">
      <c r="A26" s="7">
        <v>550.0</v>
      </c>
      <c r="B26" s="8">
        <f t="shared" si="5"/>
        <v>-1.666666667</v>
      </c>
      <c r="C26" s="11">
        <f t="shared" si="6"/>
        <v>-916.6666667</v>
      </c>
      <c r="D26" s="8">
        <f t="shared" si="7"/>
        <v>1.818181818</v>
      </c>
      <c r="E26" s="11">
        <f t="shared" si="8"/>
        <v>1000</v>
      </c>
      <c r="F26" s="8">
        <f t="shared" ref="F26:G26" si="29">B26-D26</f>
        <v>-3.484848485</v>
      </c>
      <c r="G26" s="11">
        <f t="shared" si="29"/>
        <v>-1916.666667</v>
      </c>
      <c r="H26" s="8">
        <f t="shared" ref="H26:I26" si="30">D26-B26</f>
        <v>3.484848485</v>
      </c>
      <c r="I26" s="11">
        <f t="shared" si="30"/>
        <v>1916.666667</v>
      </c>
    </row>
    <row r="27">
      <c r="A27" s="7">
        <v>600.0</v>
      </c>
      <c r="B27" s="8">
        <f t="shared" si="5"/>
        <v>0</v>
      </c>
      <c r="C27" s="11">
        <f t="shared" si="6"/>
        <v>0</v>
      </c>
      <c r="D27" s="8">
        <f t="shared" si="7"/>
        <v>3.333333333</v>
      </c>
      <c r="E27" s="11">
        <f t="shared" si="8"/>
        <v>2000</v>
      </c>
      <c r="F27" s="8">
        <f t="shared" ref="F27:G27" si="31">B27-D27</f>
        <v>-3.333333333</v>
      </c>
      <c r="G27" s="11">
        <f t="shared" si="31"/>
        <v>-2000</v>
      </c>
      <c r="H27" s="8">
        <f t="shared" ref="H27:I27" si="32">D27-B27</f>
        <v>3.333333333</v>
      </c>
      <c r="I27" s="11">
        <f t="shared" si="32"/>
        <v>2000</v>
      </c>
    </row>
    <row r="28">
      <c r="A28" s="7">
        <v>650.0</v>
      </c>
      <c r="B28" s="8">
        <f t="shared" si="5"/>
        <v>1.666666667</v>
      </c>
      <c r="C28" s="11">
        <f t="shared" si="6"/>
        <v>1083.333333</v>
      </c>
      <c r="D28" s="8">
        <f t="shared" si="7"/>
        <v>4.615384615</v>
      </c>
      <c r="E28" s="11">
        <f t="shared" si="8"/>
        <v>3000</v>
      </c>
      <c r="F28" s="8">
        <f t="shared" ref="F28:G28" si="33">B28-D28</f>
        <v>-2.948717949</v>
      </c>
      <c r="G28" s="11">
        <f t="shared" si="33"/>
        <v>-1916.666667</v>
      </c>
      <c r="H28" s="8">
        <f t="shared" ref="H28:I28" si="34">D28-B28</f>
        <v>2.948717949</v>
      </c>
      <c r="I28" s="11">
        <f t="shared" si="34"/>
        <v>1916.666667</v>
      </c>
    </row>
    <row r="29">
      <c r="A29" s="7">
        <v>700.0</v>
      </c>
      <c r="B29" s="8">
        <f t="shared" si="5"/>
        <v>3.333333333</v>
      </c>
      <c r="C29" s="11">
        <f t="shared" si="6"/>
        <v>2333.333333</v>
      </c>
      <c r="D29" s="8">
        <f t="shared" si="7"/>
        <v>5.714285714</v>
      </c>
      <c r="E29" s="11">
        <f t="shared" si="8"/>
        <v>4000</v>
      </c>
      <c r="F29" s="8">
        <f t="shared" ref="F29:G29" si="35">B29-D29</f>
        <v>-2.380952381</v>
      </c>
      <c r="G29" s="11">
        <f t="shared" si="35"/>
        <v>-1666.666667</v>
      </c>
      <c r="H29" s="8">
        <f t="shared" ref="H29:I29" si="36">D29-B29</f>
        <v>2.380952381</v>
      </c>
      <c r="I29" s="11">
        <f t="shared" si="36"/>
        <v>1666.666667</v>
      </c>
    </row>
    <row r="30">
      <c r="A30" s="7">
        <v>750.0</v>
      </c>
      <c r="B30" s="8">
        <f t="shared" si="5"/>
        <v>5</v>
      </c>
      <c r="C30" s="11">
        <f t="shared" si="6"/>
        <v>3750</v>
      </c>
      <c r="D30" s="8">
        <f t="shared" si="7"/>
        <v>6.666666667</v>
      </c>
      <c r="E30" s="11">
        <f t="shared" si="8"/>
        <v>5000</v>
      </c>
      <c r="F30" s="8">
        <f t="shared" ref="F30:G30" si="37">B30-D30</f>
        <v>-1.666666667</v>
      </c>
      <c r="G30" s="11">
        <f t="shared" si="37"/>
        <v>-1250</v>
      </c>
      <c r="H30" s="8">
        <f t="shared" ref="H30:I30" si="38">D30-B30</f>
        <v>1.666666667</v>
      </c>
      <c r="I30" s="11">
        <f t="shared" si="38"/>
        <v>1250</v>
      </c>
    </row>
    <row r="31">
      <c r="A31" s="7">
        <v>800.0</v>
      </c>
      <c r="B31" s="8">
        <f t="shared" si="5"/>
        <v>6.666666667</v>
      </c>
      <c r="C31" s="11">
        <f t="shared" si="6"/>
        <v>5333.333333</v>
      </c>
      <c r="D31" s="8">
        <f t="shared" si="7"/>
        <v>7.5</v>
      </c>
      <c r="E31" s="11">
        <f t="shared" si="8"/>
        <v>6000</v>
      </c>
      <c r="F31" s="8">
        <f t="shared" ref="F31:G31" si="39">B31-D31</f>
        <v>-0.8333333333</v>
      </c>
      <c r="G31" s="11">
        <f t="shared" si="39"/>
        <v>-666.6666667</v>
      </c>
      <c r="H31" s="8">
        <f t="shared" ref="H31:I31" si="40">D31-B31</f>
        <v>0.8333333333</v>
      </c>
      <c r="I31" s="11">
        <f t="shared" si="40"/>
        <v>666.6666667</v>
      </c>
    </row>
    <row r="32">
      <c r="A32" s="7">
        <v>850.0</v>
      </c>
      <c r="B32" s="8">
        <f t="shared" si="5"/>
        <v>8.333333333</v>
      </c>
      <c r="C32" s="11">
        <f t="shared" si="6"/>
        <v>7083.333333</v>
      </c>
      <c r="D32" s="8">
        <f t="shared" si="7"/>
        <v>8.235294118</v>
      </c>
      <c r="E32" s="11">
        <f t="shared" si="8"/>
        <v>7000</v>
      </c>
      <c r="F32" s="8">
        <f t="shared" ref="F32:G32" si="41">B32-D32</f>
        <v>0.09803921569</v>
      </c>
      <c r="G32" s="11">
        <f t="shared" si="41"/>
        <v>83.33333333</v>
      </c>
      <c r="H32" s="8">
        <f t="shared" ref="H32:I32" si="42">D32-B32</f>
        <v>-0.09803921569</v>
      </c>
      <c r="I32" s="11">
        <f t="shared" si="42"/>
        <v>-83.33333333</v>
      </c>
    </row>
    <row r="33">
      <c r="A33" s="7">
        <v>900.0</v>
      </c>
      <c r="B33" s="8">
        <f t="shared" si="5"/>
        <v>10</v>
      </c>
      <c r="C33" s="11">
        <f t="shared" si="6"/>
        <v>9000</v>
      </c>
      <c r="D33" s="8">
        <f t="shared" si="7"/>
        <v>8.888888889</v>
      </c>
      <c r="E33" s="11">
        <f t="shared" si="8"/>
        <v>8000</v>
      </c>
      <c r="F33" s="8">
        <f t="shared" ref="F33:G33" si="43">B33-D33</f>
        <v>1.111111111</v>
      </c>
      <c r="G33" s="11">
        <f t="shared" si="43"/>
        <v>1000</v>
      </c>
      <c r="H33" s="8">
        <f t="shared" ref="H33:I33" si="44">D33-B33</f>
        <v>-1.111111111</v>
      </c>
      <c r="I33" s="11">
        <f t="shared" si="44"/>
        <v>-1000</v>
      </c>
    </row>
    <row r="34">
      <c r="A34" s="7">
        <v>950.0</v>
      </c>
      <c r="B34" s="8">
        <f t="shared" si="5"/>
        <v>11.66666667</v>
      </c>
      <c r="C34" s="11">
        <f t="shared" si="6"/>
        <v>11083.33333</v>
      </c>
      <c r="D34" s="8">
        <f t="shared" si="7"/>
        <v>9.473684211</v>
      </c>
      <c r="E34" s="11">
        <f t="shared" si="8"/>
        <v>9000</v>
      </c>
      <c r="F34" s="8">
        <f t="shared" ref="F34:G34" si="45">B34-D34</f>
        <v>2.192982456</v>
      </c>
      <c r="G34" s="11">
        <f t="shared" si="45"/>
        <v>2083.333333</v>
      </c>
      <c r="H34" s="8">
        <f t="shared" ref="H34:I34" si="46">D34-B34</f>
        <v>-2.192982456</v>
      </c>
      <c r="I34" s="11">
        <f t="shared" si="46"/>
        <v>-2083.333333</v>
      </c>
    </row>
    <row r="35">
      <c r="A35" s="7">
        <v>1000.0</v>
      </c>
      <c r="B35" s="8">
        <f t="shared" si="5"/>
        <v>13.33333333</v>
      </c>
      <c r="C35" s="11">
        <f t="shared" si="6"/>
        <v>13333.33333</v>
      </c>
      <c r="D35" s="8">
        <f t="shared" si="7"/>
        <v>10</v>
      </c>
      <c r="E35" s="11">
        <f t="shared" si="8"/>
        <v>10000</v>
      </c>
      <c r="F35" s="8">
        <f t="shared" ref="F35:G35" si="47">B35-D35</f>
        <v>3.333333333</v>
      </c>
      <c r="G35" s="11">
        <f t="shared" si="47"/>
        <v>3333.333333</v>
      </c>
      <c r="H35" s="8">
        <f t="shared" ref="H35:I35" si="48">D35-B35</f>
        <v>-3.333333333</v>
      </c>
      <c r="I35" s="11">
        <f t="shared" si="48"/>
        <v>-3333.333333</v>
      </c>
    </row>
  </sheetData>
  <mergeCells count="2">
    <mergeCell ref="B13:C13"/>
    <mergeCell ref="D13:E13"/>
  </mergeCells>
  <drawing r:id="rId1"/>
</worksheet>
</file>